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65_5\65_51\65_5_1_QM_LCC\02 Standards\0201_Baul_Standards\1 Standards Gebäude\8. Überarbeitung 2025\Veröffentlichung 8. DIS 19.05.2025\8. Dortmunder Immobilien Standards (DIS) Anlagen\"/>
    </mc:Choice>
  </mc:AlternateContent>
  <xr:revisionPtr revIDLastSave="0" documentId="13_ncr:1_{1B9598B8-7463-41DA-8632-A53A67D865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ndardraumprogramm" sheetId="14" r:id="rId1"/>
  </sheets>
  <definedNames>
    <definedName name="_xlnm.Print_Area" localSheetId="0">Standardraumprogramm!$A$1:$F$81</definedName>
    <definedName name="_xlnm.Print_Titles" localSheetId="0">Standardraumprogramm!$15:$15</definedName>
    <definedName name="Mitarbei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14" l="1"/>
  <c r="F76" i="14"/>
  <c r="E71" i="14"/>
  <c r="F71" i="14" s="1"/>
  <c r="F70" i="14"/>
  <c r="E69" i="14"/>
  <c r="F68" i="14"/>
  <c r="E63" i="14"/>
  <c r="F62" i="14"/>
  <c r="F63" i="14" s="1"/>
  <c r="D43" i="14"/>
  <c r="E38" i="14"/>
  <c r="F38" i="14" s="1"/>
  <c r="F37" i="14"/>
  <c r="E37" i="14"/>
  <c r="E36" i="14"/>
  <c r="E35" i="14"/>
  <c r="F30" i="14"/>
  <c r="E30" i="14"/>
  <c r="E29" i="14"/>
  <c r="F28" i="14"/>
  <c r="E28" i="14"/>
  <c r="E27" i="14"/>
  <c r="E26" i="14"/>
  <c r="F21" i="14"/>
  <c r="E21" i="14"/>
  <c r="E20" i="14"/>
  <c r="E19" i="14"/>
  <c r="E18" i="14"/>
  <c r="F7" i="14"/>
  <c r="E7" i="14"/>
  <c r="F6" i="14"/>
  <c r="F5" i="14"/>
  <c r="F4" i="14"/>
  <c r="D58" i="14" l="1"/>
  <c r="F58" i="14" s="1"/>
  <c r="E9" i="14"/>
  <c r="E8" i="14"/>
  <c r="F57" i="14"/>
  <c r="E32" i="14"/>
  <c r="E40" i="14"/>
  <c r="E23" i="14"/>
  <c r="F47" i="14"/>
  <c r="D26" i="14"/>
  <c r="F26" i="14" s="1"/>
  <c r="D27" i="14"/>
  <c r="F27" i="14" s="1"/>
  <c r="D29" i="14"/>
  <c r="F29" i="14" s="1"/>
  <c r="F44" i="14"/>
  <c r="D48" i="14"/>
  <c r="F49" i="14"/>
  <c r="D52" i="14"/>
  <c r="F52" i="14" s="1"/>
  <c r="D18" i="14"/>
  <c r="F18" i="14" s="1"/>
  <c r="D19" i="14"/>
  <c r="F19" i="14" s="1"/>
  <c r="D20" i="14"/>
  <c r="F20" i="14" s="1"/>
  <c r="D47" i="14"/>
  <c r="F80" i="14"/>
  <c r="F43" i="14"/>
  <c r="F48" i="14"/>
  <c r="F51" i="14"/>
  <c r="D57" i="14"/>
  <c r="F69" i="14"/>
  <c r="D35" i="14"/>
  <c r="F35" i="14" s="1"/>
  <c r="D36" i="14"/>
  <c r="F36" i="14" s="1"/>
  <c r="D50" i="14"/>
  <c r="F50" i="14" s="1"/>
  <c r="E10" i="14" l="1"/>
  <c r="E47" i="14"/>
  <c r="E51" i="14"/>
  <c r="D51" i="14"/>
  <c r="E52" i="14"/>
  <c r="E48" i="14"/>
  <c r="F40" i="14"/>
  <c r="E44" i="14"/>
  <c r="E50" i="14"/>
  <c r="E57" i="14"/>
  <c r="D56" i="14"/>
  <c r="F23" i="14"/>
  <c r="E43" i="14"/>
  <c r="F32" i="14"/>
  <c r="E49" i="14"/>
  <c r="D46" i="14" l="1"/>
  <c r="E66" i="14"/>
  <c r="E67" i="14"/>
  <c r="E56" i="14"/>
  <c r="F56" i="14" s="1"/>
  <c r="E59" i="14"/>
  <c r="F59" i="14" l="1"/>
  <c r="F67" i="14" l="1"/>
  <c r="D45" i="14"/>
  <c r="F45" i="14" s="1"/>
  <c r="F46" i="14"/>
  <c r="F66" i="14" l="1"/>
  <c r="E72" i="14"/>
  <c r="F53" i="14"/>
  <c r="E45" i="14"/>
  <c r="E53" i="14" s="1"/>
  <c r="F72" i="14" l="1"/>
  <c r="F73" i="14" s="1"/>
</calcChain>
</file>

<file path=xl/sharedStrings.xml><?xml version="1.0" encoding="utf-8"?>
<sst xmlns="http://schemas.openxmlformats.org/spreadsheetml/2006/main" count="161" uniqueCount="129">
  <si>
    <t>anerk. Fläche nach DVO KiBiz</t>
  </si>
  <si>
    <t>Summe:</t>
  </si>
  <si>
    <t>Anzahl Gruppen</t>
  </si>
  <si>
    <t>Gruppentyp III (20-25 Kinder von 3 Jahren bis zur Schulpflicht): 160 m² je Gruppe</t>
  </si>
  <si>
    <r>
      <rPr>
        <i/>
        <u/>
        <sz val="10"/>
        <rFont val="Arial"/>
        <family val="2"/>
      </rPr>
      <t>Berechnungshilfe:</t>
    </r>
    <r>
      <rPr>
        <i/>
        <sz val="10"/>
        <rFont val="Arial"/>
        <family val="2"/>
      </rPr>
      <t xml:space="preserve"> Flächenbedarf nach Anzahl und Typ der Gruppen</t>
    </r>
  </si>
  <si>
    <t>Außenspielfläche je Kind</t>
  </si>
  <si>
    <t>-</t>
  </si>
  <si>
    <t>Gruppentyp I (20 Kinder, davon 4-6 Kinder ab 2 Jahren): 185 m² je Gruppe</t>
  </si>
  <si>
    <t>Gruppentyp II (10 Kinder von 4 Monaten bis unter 3 Jahren): 185 m² je Gruppe</t>
  </si>
  <si>
    <t>Raumgrößen / Flächenbedarfe orientiert an den Empfehlungen zum Raumprogramm für Kindertageseinrichtungen der Landesjugendämter in Nordrhein-Westfalen (Stand: September 2012)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</si>
  <si>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</si>
  <si>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</si>
  <si>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</si>
  <si>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</si>
  <si>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</si>
  <si>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</si>
  <si>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</si>
  <si>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</si>
  <si>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</si>
  <si>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</si>
  <si>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</si>
  <si>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</si>
  <si>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</si>
  <si>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</si>
  <si>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</si>
  <si>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4.1</t>
  </si>
  <si>
    <t>4.2</t>
  </si>
  <si>
    <t>Flächenbezeichnung</t>
  </si>
  <si>
    <t>RP-Nr.</t>
  </si>
  <si>
    <t>Anmerkungen</t>
  </si>
  <si>
    <t>Anzahl Räume</t>
  </si>
  <si>
    <t>Gruppenraum (GR)</t>
  </si>
  <si>
    <t>Gruppennebenraum (GNR)</t>
  </si>
  <si>
    <t>Gruppen-Differenzierungsraum (GDFR)</t>
  </si>
  <si>
    <t>Pflege- und Sanitärbereich</t>
  </si>
  <si>
    <t>Garderobe</t>
  </si>
  <si>
    <t>Allgemeiner Differenzierungsraum (ADFR)</t>
  </si>
  <si>
    <t>Büro</t>
  </si>
  <si>
    <r>
      <t xml:space="preserve">Wäschebereich  </t>
    </r>
    <r>
      <rPr>
        <b/>
        <sz val="10"/>
        <rFont val="Arial"/>
        <family val="2"/>
      </rPr>
      <t xml:space="preserve"> </t>
    </r>
  </si>
  <si>
    <t>Putzraum</t>
  </si>
  <si>
    <t>Außenspielgeräteraum / Lager</t>
  </si>
  <si>
    <t>Zentrallager</t>
  </si>
  <si>
    <t>2. Gruppentyp II</t>
  </si>
  <si>
    <t>3. Gruppentyp III</t>
  </si>
  <si>
    <t>1. Gruppentyp I</t>
  </si>
  <si>
    <t>5.1</t>
  </si>
  <si>
    <t>entwurfsabh.</t>
  </si>
  <si>
    <t>4.3</t>
  </si>
  <si>
    <t>6.1</t>
  </si>
  <si>
    <t>Sozialbereich/ Umkleide</t>
  </si>
  <si>
    <t>je Gruppe, je Geschoss ein Raum für alle Gruppen</t>
  </si>
  <si>
    <t>Orientie-rungswert je Raum</t>
  </si>
  <si>
    <r>
      <t xml:space="preserve">separater Baukörper im Außengelände (Betonfertigteil oder Holzbau) - </t>
    </r>
    <r>
      <rPr>
        <i/>
        <sz val="10"/>
        <color indexed="8"/>
        <rFont val="Arial"/>
        <family val="2"/>
      </rPr>
      <t>Dortmunder Immobilien Standards E.2</t>
    </r>
  </si>
  <si>
    <t>Behinderten-WC</t>
  </si>
  <si>
    <t>Umkleide (Garderobe und Eigentumsfächer)</t>
  </si>
  <si>
    <t>7.1</t>
  </si>
  <si>
    <t>7.2</t>
  </si>
  <si>
    <t>7.3</t>
  </si>
  <si>
    <t>Kopierraum</t>
  </si>
  <si>
    <t xml:space="preserve">Erschließungsfläche </t>
  </si>
  <si>
    <r>
      <t xml:space="preserve">2 Arbeitsplätze
gemäß </t>
    </r>
    <r>
      <rPr>
        <b/>
        <sz val="10"/>
        <rFont val="Arial"/>
        <family val="2"/>
      </rPr>
      <t>Ratsbeschluss 2002</t>
    </r>
    <r>
      <rPr>
        <sz val="10"/>
        <rFont val="Arial"/>
        <family val="2"/>
      </rPr>
      <t>: 25m² für 2 Pers.</t>
    </r>
  </si>
  <si>
    <t>Personal-WC Damen</t>
  </si>
  <si>
    <t>Personal-WC Herren</t>
  </si>
  <si>
    <r>
      <t>Anordnung im OG, 
je Geschoss ein Raum -</t>
    </r>
    <r>
      <rPr>
        <i/>
        <sz val="10"/>
        <color indexed="8"/>
        <rFont val="Arial"/>
        <family val="2"/>
      </rPr>
      <t xml:space="preserve"> Dortmunder Immobilien Standards E.1.3</t>
    </r>
  </si>
  <si>
    <t>Stuhllager (am Bewegungsraum)</t>
  </si>
  <si>
    <r>
      <t xml:space="preserve">Mindestwert nutzbare Außenspielfläche
</t>
    </r>
    <r>
      <rPr>
        <i/>
        <sz val="10"/>
        <rFont val="Arial"/>
        <family val="2"/>
      </rPr>
      <t>im Ausnahmefall auch 10m²/Kind möglich</t>
    </r>
  </si>
  <si>
    <t>ja</t>
  </si>
  <si>
    <r>
      <t xml:space="preserve">inkl. ca. 2 m² Stellfläche für Materialschränke
</t>
    </r>
    <r>
      <rPr>
        <sz val="8"/>
        <color indexed="8"/>
        <rFont val="Arial"/>
        <family val="2"/>
      </rPr>
      <t>(siehe E.2 in den Dortmunder Immobilien Standards - 
Nutzungsspezifische bauliche Standards TEK)</t>
    </r>
  </si>
  <si>
    <r>
      <t>Anordnung im EG, inkl. Stellfläche für Schrank mit Eigentumsfächern wird vorgehalten (40cm x 40cm)
je Geschoss ein Raum -</t>
    </r>
    <r>
      <rPr>
        <i/>
        <sz val="10"/>
        <color indexed="8"/>
        <rFont val="Arial"/>
        <family val="2"/>
      </rPr>
      <t xml:space="preserve"> Dortmunder Immobilien Standards E.1.3</t>
    </r>
  </si>
  <si>
    <t>multifunktionale Nutzung, 
inkl. Teeküche (Kochfeld, Backofen mit Umluftabzugshaube, Spüle, Kühlschrank, Spülmaschine, Steckdosen für Küchengeräte)</t>
  </si>
  <si>
    <t>inkl. Eigentumsfächer für Personal, Teil der Verkehrsflächen</t>
  </si>
  <si>
    <r>
      <t xml:space="preserve">Zuwegung, Stellplätze </t>
    </r>
    <r>
      <rPr>
        <i/>
        <sz val="10"/>
        <rFont val="Arial"/>
        <family val="2"/>
      </rPr>
      <t>(Ermittlung auf Grundlage der Stellplatzsatzung der Stadt Dortmund)</t>
    </r>
    <r>
      <rPr>
        <sz val="10"/>
        <rFont val="Arial"/>
        <family val="2"/>
      </rPr>
      <t>, von der Außenspielfläche separate Anlieferung etc.</t>
    </r>
  </si>
  <si>
    <t>Summe Nutzungsfläche (NUF 1-7)</t>
  </si>
  <si>
    <t>Anlieferung, Lager, Vorbereitung, Zubereitung, Anrichten, Spülen</t>
  </si>
  <si>
    <t>5.2</t>
  </si>
  <si>
    <t>5.3</t>
  </si>
  <si>
    <t>6. weitere Nutzung</t>
  </si>
  <si>
    <r>
      <t xml:space="preserve">7. Stockwerksbezogene Sonderflächen
         </t>
    </r>
    <r>
      <rPr>
        <i/>
        <sz val="10"/>
        <rFont val="Arial"/>
        <family val="2"/>
      </rPr>
      <t>Grundsätzlich ist die Arbeitsstättenverordnung zu beachten!</t>
    </r>
  </si>
  <si>
    <t>7.4</t>
  </si>
  <si>
    <t>7.5</t>
  </si>
  <si>
    <t>7.6</t>
  </si>
  <si>
    <t>8. Außenbereich</t>
  </si>
  <si>
    <t>8.1</t>
  </si>
  <si>
    <t>8.2</t>
  </si>
  <si>
    <t>8.3</t>
  </si>
  <si>
    <t>5. Küchenbereich</t>
  </si>
  <si>
    <r>
      <t xml:space="preserve">4. Betriebsflächen, gruppenübergreifende Räume / Flächen
         </t>
    </r>
    <r>
      <rPr>
        <i/>
        <sz val="10"/>
        <rFont val="Arial"/>
        <family val="2"/>
      </rPr>
      <t>Grundsätzlich ist die Arbeitsstättenverordnung zu beachten!</t>
    </r>
  </si>
  <si>
    <t>4.4</t>
  </si>
  <si>
    <t>4.5</t>
  </si>
  <si>
    <t>4.6</t>
  </si>
  <si>
    <t>4.7</t>
  </si>
  <si>
    <t>4.8</t>
  </si>
  <si>
    <t>4.9</t>
  </si>
  <si>
    <t>4.10</t>
  </si>
  <si>
    <t>Regenerierküche 
(1- bis 3-gruppige TEK)</t>
  </si>
  <si>
    <t>Wirtschaftsküche
(ab 4-gruppige TEK)</t>
  </si>
  <si>
    <t>Das Standardraumprogramm einer TEK ist für alle Gruppigkeiten  zu nutzen. Die Nutzungsfläche des Raumprogrammes errechnet sich automatisch für alle Gruppigkeiten, wenn die gelb hinterlegten Felder (Gruppenstruktur, Geschossigkeit, Familienzentrum) ausgefüllt sind.</t>
  </si>
  <si>
    <t>Multifunktionsraum
(ab 4-gruppiger TEK)</t>
  </si>
  <si>
    <t>Besprechungs-/Pausenraum</t>
  </si>
  <si>
    <t>Ausstattung: 
Industriewaschmaschinen; Industrietrockner + Lagerflächen</t>
  </si>
  <si>
    <t>für bis zu 60 Stühle, 3 klappbare Tische, Präsentationsausstattung</t>
  </si>
  <si>
    <t>Elternberatung</t>
  </si>
  <si>
    <t>Bedarf Elternberatung</t>
  </si>
  <si>
    <t xml:space="preserve">Bewegungsraum
(ab 2-gruppiger TEK)
</t>
  </si>
  <si>
    <t>Geräteraum (am Bewegungsraum)
(ab 2-gruppiger TEK)</t>
  </si>
  <si>
    <t>Küchenumkleide/-büro</t>
  </si>
  <si>
    <t>8.4</t>
  </si>
  <si>
    <t>Abstellfläche für Kinderwagen 
(vor dem Eingangsbereich)</t>
  </si>
  <si>
    <t>ab 4-gruppiger TEK</t>
  </si>
  <si>
    <t>3.3.a</t>
  </si>
  <si>
    <t>behindertengerechtes WC</t>
  </si>
  <si>
    <t>je Obergeschoss ein Raum integriert in den Pflege- und Sanitärbereich Gruppentyp III, wenn nicht vorhanden in Gruppentyp I</t>
  </si>
  <si>
    <t>1 Gruppe inkl. Wickeltisch</t>
  </si>
  <si>
    <t>6 m² pro Gruppe mit Kindern U3 (Gr. Typ I und II)</t>
  </si>
  <si>
    <t>Gesamtfläche geplant</t>
  </si>
  <si>
    <t>Summe Mitarbeitende:</t>
  </si>
  <si>
    <t>Pädagogisches Personal (durchschnittliche Mitarbeiterzahl je Gruppe: 6, Projekte: 3 Mitarbeitende)</t>
  </si>
  <si>
    <t>Hauswirtschaftskräfte (5 Mitarbeitende für Wirtschaftsküche oder 2 Mitarbeitende für Regenerierküche)</t>
  </si>
  <si>
    <t>insgesamt 1 m² pro Person, bis 5-gruppiger TEK: ein Raum, ab 6-gruppiger TEK: zwei Räume, davon einer ausgestattet mit einer Teeküche</t>
  </si>
  <si>
    <t>Abstellfläche für betriebseigene Turtlebusse
(soweit möglich im Eingangsbereich)</t>
  </si>
  <si>
    <t>multifunktionale Nutzung</t>
  </si>
  <si>
    <t xml:space="preserve">abhängig von Anzahl der Mitarbeiter (Annahme: 50% weiblich)
je Geschoss mind. 1 Raum aus RP-Nr. 7.1 oder 7.2 </t>
  </si>
  <si>
    <t>abhängig von Anzahl der Mitarbeiter (Annahme: 50% männlich)
je Geschoss mind. 1 Raum aus RP-Nr. 7.1 oder 7.2</t>
  </si>
  <si>
    <t>Nutzung durch Mitarbeitende, Besucher*innen, Kinder, 
inkl. Dusche</t>
  </si>
  <si>
    <t>Bitte die gelb hinterlegten Felder ausfüllen!</t>
  </si>
  <si>
    <r>
      <t xml:space="preserve">Raumprogramm für Kindertageseinrichtungen
</t>
    </r>
    <r>
      <rPr>
        <sz val="10"/>
        <rFont val="Arial"/>
        <family val="2"/>
      </rPr>
      <t xml:space="preserve">(Standard für den Neubau von Tageseinrichtungen für Kinder in Dortmund mit Stand: 
</t>
    </r>
    <r>
      <rPr>
        <b/>
        <sz val="10"/>
        <rFont val="Arial"/>
        <family val="2"/>
      </rPr>
      <t>01.04.2025</t>
    </r>
    <r>
      <rPr>
        <sz val="10"/>
        <rFont val="Arial"/>
        <family val="2"/>
      </rPr>
      <t xml:space="preserve">)
</t>
    </r>
  </si>
  <si>
    <t xml:space="preserve">PROJEKTBEZEICHNUNG </t>
  </si>
  <si>
    <r>
      <t xml:space="preserve">Anzahl geplante Geschosse:
</t>
    </r>
    <r>
      <rPr>
        <sz val="10"/>
        <rFont val="Arial"/>
        <family val="2"/>
      </rPr>
      <t>(Bei beengten Grundstücken ist auch eine 3-Geschossigkeit möglich.)</t>
    </r>
  </si>
  <si>
    <t>Umkleiden, 1 WC und Dusche, Büroschrank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</si>
</sst>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 &quot;m²&quot;"/>
    <numFmt numFmtId="165" formatCode="General\ &quot;m²&quot;"/>
    <numFmt numFmtId="166" formatCode="#,##0\ &quot;m²&quot;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sz val="8"/>
      <color indexed="8"/>
      <name val="Arial"/>
      <family val="2"/>
    </font>
    <font>
      <b/>
      <sz val="11"/>
      <color rgb="FF3F3F3F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theme="8" tint="0.39997558519241921"/>
      <name val="Arial"/>
      <family val="2"/>
    </font>
    <font>
      <sz val="10"/>
      <color rgb="FF00B0F0"/>
      <name val="Arial"/>
      <family val="2"/>
    </font>
    <font>
      <b/>
      <sz val="10"/>
      <color rgb="FF00B0F0"/>
      <name val="Arial"/>
      <family val="2"/>
    </font>
    <font>
      <b/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D41D"/>
        <bgColor indexed="64"/>
      </patternFill>
    </fill>
    <fill>
      <patternFill patternType="solid">
        <fgColor rgb="FFC0E3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CDD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rgb="FFFF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0" fillId="2" borderId="43" applyNumberFormat="0" applyAlignment="0" applyProtection="0"/>
    <xf numFmtId="0" fontId="2" fillId="0" borderId="0"/>
  </cellStyleXfs>
  <cellXfs count="204">
    <xf numFmtId="0" fontId="0" fillId="0" borderId="0" xfId="0"/>
    <xf numFmtId="164" fontId="2" fillId="3" borderId="14" xfId="0" applyNumberFormat="1" applyFont="1" applyFill="1" applyBorder="1" applyAlignment="1" applyProtection="1">
      <alignment vertical="top" wrapText="1"/>
      <protection hidden="1"/>
    </xf>
    <xf numFmtId="165" fontId="2" fillId="3" borderId="16" xfId="0" applyNumberFormat="1" applyFont="1" applyFill="1" applyBorder="1" applyAlignment="1" applyProtection="1">
      <alignment vertical="top" wrapText="1"/>
      <protection hidden="1"/>
    </xf>
    <xf numFmtId="165" fontId="2" fillId="3" borderId="14" xfId="0" applyNumberFormat="1" applyFont="1" applyFill="1" applyBorder="1" applyAlignment="1" applyProtection="1">
      <alignment vertical="top" wrapText="1"/>
      <protection hidden="1"/>
    </xf>
    <xf numFmtId="164" fontId="2" fillId="3" borderId="16" xfId="0" applyNumberFormat="1" applyFont="1" applyFill="1" applyBorder="1" applyAlignment="1" applyProtection="1">
      <alignment horizontal="right" vertical="top" wrapText="1"/>
      <protection hidden="1"/>
    </xf>
    <xf numFmtId="164" fontId="1" fillId="5" borderId="18" xfId="0" applyNumberFormat="1" applyFont="1" applyFill="1" applyBorder="1" applyAlignment="1" applyProtection="1">
      <alignment vertical="top" wrapText="1"/>
      <protection hidden="1"/>
    </xf>
    <xf numFmtId="164" fontId="2" fillId="3" borderId="9" xfId="0" applyNumberFormat="1" applyFont="1" applyFill="1" applyBorder="1" applyAlignment="1" applyProtection="1">
      <alignment horizontal="right" vertical="top" wrapText="1"/>
      <protection hidden="1"/>
    </xf>
    <xf numFmtId="165" fontId="2" fillId="3" borderId="9" xfId="0" applyNumberFormat="1" applyFont="1" applyFill="1" applyBorder="1" applyAlignment="1" applyProtection="1">
      <alignment vertical="top" wrapText="1"/>
      <protection hidden="1"/>
    </xf>
    <xf numFmtId="0" fontId="2" fillId="3" borderId="9" xfId="0" applyFont="1" applyFill="1" applyBorder="1" applyAlignment="1" applyProtection="1">
      <alignment horizontal="right" vertical="top" wrapText="1"/>
      <protection hidden="1"/>
    </xf>
    <xf numFmtId="165" fontId="2" fillId="3" borderId="20" xfId="0" applyNumberFormat="1" applyFont="1" applyFill="1" applyBorder="1" applyAlignment="1" applyProtection="1">
      <alignment vertical="top" wrapText="1"/>
      <protection hidden="1"/>
    </xf>
    <xf numFmtId="166" fontId="2" fillId="3" borderId="20" xfId="0" applyNumberFormat="1" applyFont="1" applyFill="1" applyBorder="1" applyAlignment="1" applyProtection="1">
      <alignment vertical="top" wrapText="1"/>
      <protection hidden="1"/>
    </xf>
    <xf numFmtId="0" fontId="2" fillId="3" borderId="6" xfId="0" applyFont="1" applyFill="1" applyBorder="1" applyAlignment="1" applyProtection="1">
      <alignment horizontal="center" vertical="top" wrapText="1"/>
      <protection hidden="1"/>
    </xf>
    <xf numFmtId="166" fontId="1" fillId="5" borderId="26" xfId="0" applyNumberFormat="1" applyFont="1" applyFill="1" applyBorder="1" applyAlignment="1" applyProtection="1">
      <alignment vertical="top" wrapText="1"/>
      <protection hidden="1"/>
    </xf>
    <xf numFmtId="164" fontId="1" fillId="5" borderId="28" xfId="0" applyNumberFormat="1" applyFont="1" applyFill="1" applyBorder="1" applyAlignment="1" applyProtection="1">
      <alignment vertical="top" wrapText="1"/>
      <protection hidden="1"/>
    </xf>
    <xf numFmtId="166" fontId="3" fillId="3" borderId="44" xfId="0" applyNumberFormat="1" applyFont="1" applyFill="1" applyBorder="1" applyAlignment="1" applyProtection="1">
      <alignment vertical="center" wrapText="1"/>
      <protection hidden="1"/>
    </xf>
    <xf numFmtId="164" fontId="1" fillId="5" borderId="26" xfId="0" applyNumberFormat="1" applyFont="1" applyFill="1" applyBorder="1" applyAlignment="1" applyProtection="1">
      <alignment vertical="top" wrapText="1"/>
      <protection hidden="1"/>
    </xf>
    <xf numFmtId="0" fontId="1" fillId="5" borderId="31" xfId="0" applyFont="1" applyFill="1" applyBorder="1" applyAlignment="1" applyProtection="1">
      <alignment horizontal="center" vertical="top" wrapText="1"/>
      <protection hidden="1"/>
    </xf>
    <xf numFmtId="0" fontId="2" fillId="0" borderId="6" xfId="0" applyFont="1" applyBorder="1" applyAlignment="1" applyProtection="1">
      <alignment horizontal="center" vertical="top" wrapText="1"/>
      <protection hidden="1"/>
    </xf>
    <xf numFmtId="165" fontId="2" fillId="0" borderId="9" xfId="0" applyNumberFormat="1" applyFont="1" applyBorder="1" applyAlignment="1" applyProtection="1">
      <alignment vertical="top" wrapText="1"/>
      <protection hidden="1"/>
    </xf>
    <xf numFmtId="0" fontId="2" fillId="3" borderId="33" xfId="0" applyFont="1" applyFill="1" applyBorder="1" applyAlignment="1" applyProtection="1">
      <alignment horizontal="center" vertical="top" wrapText="1"/>
      <protection hidden="1"/>
    </xf>
    <xf numFmtId="0" fontId="2" fillId="0" borderId="33" xfId="0" applyFont="1" applyBorder="1" applyAlignment="1" applyProtection="1">
      <alignment horizontal="center" vertical="top" wrapText="1"/>
      <protection hidden="1"/>
    </xf>
    <xf numFmtId="165" fontId="2" fillId="0" borderId="20" xfId="0" applyNumberFormat="1" applyFont="1" applyBorder="1" applyAlignment="1" applyProtection="1">
      <alignment horizontal="right" vertical="top" wrapText="1"/>
      <protection hidden="1"/>
    </xf>
    <xf numFmtId="165" fontId="1" fillId="5" borderId="27" xfId="0" applyNumberFormat="1" applyFont="1" applyFill="1" applyBorder="1" applyAlignment="1" applyProtection="1">
      <alignment horizontal="right" vertical="top" wrapText="1"/>
      <protection hidden="1"/>
    </xf>
    <xf numFmtId="164" fontId="1" fillId="3" borderId="29" xfId="0" applyNumberFormat="1" applyFont="1" applyFill="1" applyBorder="1" applyAlignment="1" applyProtection="1">
      <alignment horizontal="center" vertical="top" wrapText="1"/>
      <protection hidden="1"/>
    </xf>
    <xf numFmtId="0" fontId="11" fillId="0" borderId="0" xfId="0" applyFont="1" applyAlignment="1" applyProtection="1">
      <alignment vertical="top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top"/>
      <protection hidden="1"/>
    </xf>
    <xf numFmtId="0" fontId="1" fillId="5" borderId="10" xfId="0" applyFont="1" applyFill="1" applyBorder="1" applyAlignment="1" applyProtection="1">
      <alignment horizontal="center" vertical="top" wrapText="1"/>
      <protection hidden="1"/>
    </xf>
    <xf numFmtId="0" fontId="1" fillId="5" borderId="11" xfId="0" applyFont="1" applyFill="1" applyBorder="1" applyAlignment="1" applyProtection="1">
      <alignment horizontal="center" vertical="top" wrapText="1"/>
      <protection hidden="1"/>
    </xf>
    <xf numFmtId="0" fontId="1" fillId="0" borderId="30" xfId="0" applyFont="1" applyBorder="1" applyAlignment="1" applyProtection="1">
      <alignment vertical="top" wrapText="1"/>
      <protection hidden="1"/>
    </xf>
    <xf numFmtId="49" fontId="1" fillId="5" borderId="46" xfId="1" applyNumberFormat="1" applyFont="1" applyFill="1" applyBorder="1" applyAlignment="1" applyProtection="1">
      <alignment horizontal="center" vertical="center" wrapText="1"/>
      <protection hidden="1"/>
    </xf>
    <xf numFmtId="0" fontId="1" fillId="5" borderId="45" xfId="1" applyFont="1" applyFill="1" applyBorder="1" applyAlignment="1" applyProtection="1">
      <alignment horizontal="center" vertical="center" wrapText="1"/>
      <protection hidden="1"/>
    </xf>
    <xf numFmtId="0" fontId="1" fillId="5" borderId="47" xfId="1" applyFont="1" applyFill="1" applyBorder="1" applyAlignment="1" applyProtection="1">
      <alignment horizontal="center" vertical="center" wrapText="1"/>
      <protection hidden="1"/>
    </xf>
    <xf numFmtId="0" fontId="14" fillId="6" borderId="24" xfId="0" applyFont="1" applyFill="1" applyBorder="1" applyAlignment="1" applyProtection="1">
      <alignment vertical="center"/>
      <protection hidden="1"/>
    </xf>
    <xf numFmtId="0" fontId="14" fillId="6" borderId="29" xfId="0" applyFont="1" applyFill="1" applyBorder="1" applyAlignment="1" applyProtection="1">
      <alignment vertical="center"/>
      <protection hidden="1"/>
    </xf>
    <xf numFmtId="0" fontId="14" fillId="6" borderId="30" xfId="0" applyFont="1" applyFill="1" applyBorder="1" applyAlignment="1" applyProtection="1">
      <alignment vertical="center"/>
      <protection hidden="1"/>
    </xf>
    <xf numFmtId="49" fontId="2" fillId="0" borderId="12" xfId="0" applyNumberFormat="1" applyFont="1" applyBorder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left" vertical="top" wrapText="1"/>
      <protection hidden="1"/>
    </xf>
    <xf numFmtId="0" fontId="2" fillId="3" borderId="4" xfId="0" applyFont="1" applyFill="1" applyBorder="1" applyAlignment="1" applyProtection="1">
      <alignment horizontal="left" vertical="top" wrapText="1"/>
      <protection hidden="1"/>
    </xf>
    <xf numFmtId="49" fontId="2" fillId="0" borderId="13" xfId="0" applyNumberFormat="1" applyFont="1" applyBorder="1" applyAlignment="1" applyProtection="1">
      <alignment horizontal="left" vertical="top"/>
      <protection hidden="1"/>
    </xf>
    <xf numFmtId="0" fontId="2" fillId="3" borderId="2" xfId="0" applyFont="1" applyFill="1" applyBorder="1" applyAlignment="1" applyProtection="1">
      <alignment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2" fillId="3" borderId="5" xfId="0" applyFont="1" applyFill="1" applyBorder="1" applyAlignment="1" applyProtection="1">
      <alignment vertical="top" wrapText="1"/>
      <protection hidden="1"/>
    </xf>
    <xf numFmtId="0" fontId="2" fillId="3" borderId="3" xfId="0" applyFont="1" applyFill="1" applyBorder="1" applyAlignment="1" applyProtection="1">
      <alignment horizontal="left" vertical="top" wrapText="1"/>
      <protection hidden="1"/>
    </xf>
    <xf numFmtId="0" fontId="2" fillId="3" borderId="6" xfId="0" applyFont="1" applyFill="1" applyBorder="1" applyAlignment="1" applyProtection="1">
      <alignment horizontal="left" vertical="top" wrapText="1"/>
      <protection hidden="1"/>
    </xf>
    <xf numFmtId="0" fontId="2" fillId="3" borderId="1" xfId="0" applyFont="1" applyFill="1" applyBorder="1" applyAlignment="1" applyProtection="1">
      <alignment vertical="top" wrapText="1"/>
      <protection hidden="1"/>
    </xf>
    <xf numFmtId="0" fontId="2" fillId="3" borderId="7" xfId="0" applyFont="1" applyFill="1" applyBorder="1" applyAlignment="1" applyProtection="1">
      <alignment horizontal="left" vertical="top" wrapText="1"/>
      <protection hidden="1"/>
    </xf>
    <xf numFmtId="0" fontId="1" fillId="7" borderId="24" xfId="0" applyFont="1" applyFill="1" applyBorder="1" applyAlignment="1" applyProtection="1">
      <alignment vertical="center"/>
      <protection hidden="1"/>
    </xf>
    <xf numFmtId="0" fontId="1" fillId="7" borderId="29" xfId="0" applyFont="1" applyFill="1" applyBorder="1" applyAlignment="1" applyProtection="1">
      <alignment vertical="center"/>
      <protection hidden="1"/>
    </xf>
    <xf numFmtId="0" fontId="1" fillId="7" borderId="30" xfId="0" applyFont="1" applyFill="1" applyBorder="1" applyAlignment="1" applyProtection="1">
      <alignment vertical="center"/>
      <protection hidden="1"/>
    </xf>
    <xf numFmtId="49" fontId="2" fillId="0" borderId="35" xfId="0" applyNumberFormat="1" applyFont="1" applyBorder="1" applyAlignment="1" applyProtection="1">
      <alignment horizontal="left" vertical="top"/>
      <protection hidden="1"/>
    </xf>
    <xf numFmtId="0" fontId="2" fillId="3" borderId="36" xfId="0" applyFont="1" applyFill="1" applyBorder="1" applyAlignment="1" applyProtection="1">
      <alignment horizontal="left" vertical="top" wrapText="1"/>
      <protection hidden="1"/>
    </xf>
    <xf numFmtId="0" fontId="2" fillId="3" borderId="0" xfId="0" applyFont="1" applyFill="1" applyAlignment="1" applyProtection="1">
      <alignment horizontal="left" vertical="top" wrapText="1"/>
      <protection hidden="1"/>
    </xf>
    <xf numFmtId="49" fontId="2" fillId="0" borderId="8" xfId="0" applyNumberFormat="1" applyFont="1" applyBorder="1" applyAlignment="1" applyProtection="1">
      <alignment horizontal="left" vertical="top"/>
      <protection hidden="1"/>
    </xf>
    <xf numFmtId="0" fontId="2" fillId="0" borderId="49" xfId="0" applyFont="1" applyBorder="1" applyAlignment="1" applyProtection="1">
      <alignment horizontal="left" vertical="top" wrapText="1"/>
      <protection hidden="1"/>
    </xf>
    <xf numFmtId="0" fontId="2" fillId="3" borderId="7" xfId="0" applyFont="1" applyFill="1" applyBorder="1" applyAlignment="1" applyProtection="1">
      <alignment vertical="top" wrapText="1"/>
      <protection hidden="1"/>
    </xf>
    <xf numFmtId="165" fontId="2" fillId="3" borderId="15" xfId="0" applyNumberFormat="1" applyFont="1" applyFill="1" applyBorder="1" applyAlignment="1" applyProtection="1">
      <alignment horizontal="right" vertical="top" wrapText="1"/>
      <protection hidden="1"/>
    </xf>
    <xf numFmtId="0" fontId="1" fillId="8" borderId="24" xfId="0" applyFont="1" applyFill="1" applyBorder="1" applyAlignment="1" applyProtection="1">
      <alignment vertical="center"/>
      <protection hidden="1"/>
    </xf>
    <xf numFmtId="0" fontId="1" fillId="8" borderId="29" xfId="0" applyFont="1" applyFill="1" applyBorder="1" applyAlignment="1" applyProtection="1">
      <alignment vertical="center"/>
      <protection hidden="1"/>
    </xf>
    <xf numFmtId="0" fontId="1" fillId="12" borderId="30" xfId="0" applyFont="1" applyFill="1" applyBorder="1" applyAlignment="1" applyProtection="1">
      <alignment vertical="center"/>
      <protection hidden="1"/>
    </xf>
    <xf numFmtId="165" fontId="2" fillId="3" borderId="19" xfId="0" applyNumberFormat="1" applyFont="1" applyFill="1" applyBorder="1" applyAlignment="1" applyProtection="1">
      <alignment horizontal="right" vertical="top" wrapText="1"/>
      <protection hidden="1"/>
    </xf>
    <xf numFmtId="165" fontId="1" fillId="5" borderId="17" xfId="0" applyNumberFormat="1" applyFont="1" applyFill="1" applyBorder="1" applyAlignment="1" applyProtection="1">
      <alignment horizontal="right" vertical="top" wrapText="1"/>
      <protection hidden="1"/>
    </xf>
    <xf numFmtId="0" fontId="2" fillId="3" borderId="0" xfId="0" applyFont="1" applyFill="1" applyAlignment="1" applyProtection="1">
      <alignment vertical="top" wrapText="1"/>
      <protection hidden="1"/>
    </xf>
    <xf numFmtId="0" fontId="13" fillId="0" borderId="0" xfId="0" applyFont="1" applyAlignment="1" applyProtection="1">
      <alignment vertical="top"/>
      <protection hidden="1"/>
    </xf>
    <xf numFmtId="0" fontId="1" fillId="9" borderId="24" xfId="0" applyFont="1" applyFill="1" applyBorder="1" applyAlignment="1" applyProtection="1">
      <alignment vertical="center"/>
      <protection hidden="1"/>
    </xf>
    <xf numFmtId="0" fontId="1" fillId="9" borderId="29" xfId="0" applyFont="1" applyFill="1" applyBorder="1" applyAlignment="1" applyProtection="1">
      <alignment vertical="center"/>
      <protection hidden="1"/>
    </xf>
    <xf numFmtId="0" fontId="1" fillId="11" borderId="30" xfId="0" applyFont="1" applyFill="1" applyBorder="1" applyAlignment="1" applyProtection="1">
      <alignment vertical="center"/>
      <protection hidden="1"/>
    </xf>
    <xf numFmtId="49" fontId="2" fillId="0" borderId="13" xfId="0" applyNumberFormat="1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vertical="center" wrapText="1"/>
      <protection hidden="1"/>
    </xf>
    <xf numFmtId="0" fontId="2" fillId="0" borderId="6" xfId="0" applyFont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vertical="top" wrapText="1"/>
      <protection hidden="1"/>
    </xf>
    <xf numFmtId="0" fontId="1" fillId="15" borderId="24" xfId="0" applyFont="1" applyFill="1" applyBorder="1" applyAlignment="1" applyProtection="1">
      <alignment vertical="center"/>
      <protection hidden="1"/>
    </xf>
    <xf numFmtId="0" fontId="15" fillId="15" borderId="29" xfId="0" applyFont="1" applyFill="1" applyBorder="1" applyAlignment="1" applyProtection="1">
      <alignment vertical="center"/>
      <protection hidden="1"/>
    </xf>
    <xf numFmtId="0" fontId="15" fillId="15" borderId="30" xfId="0" applyFont="1" applyFill="1" applyBorder="1" applyAlignment="1" applyProtection="1">
      <alignment vertical="center"/>
      <protection hidden="1"/>
    </xf>
    <xf numFmtId="0" fontId="2" fillId="0" borderId="38" xfId="0" applyFont="1" applyBorder="1" applyAlignment="1" applyProtection="1">
      <alignment horizontal="left" vertical="top" wrapText="1"/>
      <protection hidden="1"/>
    </xf>
    <xf numFmtId="49" fontId="2" fillId="3" borderId="13" xfId="0" applyNumberFormat="1" applyFont="1" applyFill="1" applyBorder="1" applyAlignment="1" applyProtection="1">
      <alignment vertical="top"/>
      <protection hidden="1"/>
    </xf>
    <xf numFmtId="0" fontId="2" fillId="0" borderId="4" xfId="0" applyFont="1" applyBorder="1" applyAlignment="1" applyProtection="1">
      <alignment horizontal="left" vertical="top" wrapText="1"/>
      <protection hidden="1"/>
    </xf>
    <xf numFmtId="49" fontId="2" fillId="3" borderId="12" xfId="0" applyNumberFormat="1" applyFont="1" applyFill="1" applyBorder="1" applyAlignment="1" applyProtection="1">
      <alignment vertical="top"/>
      <protection hidden="1"/>
    </xf>
    <xf numFmtId="0" fontId="7" fillId="3" borderId="7" xfId="0" applyFont="1" applyFill="1" applyBorder="1" applyAlignment="1" applyProtection="1">
      <alignment horizontal="left" vertical="top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1" fillId="10" borderId="24" xfId="0" applyFont="1" applyFill="1" applyBorder="1" applyAlignment="1" applyProtection="1">
      <alignment vertical="center"/>
      <protection hidden="1"/>
    </xf>
    <xf numFmtId="0" fontId="1" fillId="10" borderId="29" xfId="0" applyFont="1" applyFill="1" applyBorder="1" applyAlignment="1" applyProtection="1">
      <alignment vertical="center"/>
      <protection hidden="1"/>
    </xf>
    <xf numFmtId="0" fontId="1" fillId="10" borderId="30" xfId="0" applyFont="1" applyFill="1" applyBorder="1" applyAlignment="1" applyProtection="1">
      <alignment vertical="center"/>
      <protection hidden="1"/>
    </xf>
    <xf numFmtId="49" fontId="2" fillId="0" borderId="32" xfId="0" applyNumberFormat="1" applyFont="1" applyBorder="1" applyAlignment="1" applyProtection="1">
      <alignment horizontal="left" vertical="top"/>
      <protection hidden="1"/>
    </xf>
    <xf numFmtId="0" fontId="2" fillId="0" borderId="7" xfId="0" applyFont="1" applyBorder="1" applyAlignment="1" applyProtection="1">
      <alignment vertical="top" wrapText="1"/>
      <protection hidden="1"/>
    </xf>
    <xf numFmtId="0" fontId="12" fillId="3" borderId="6" xfId="0" applyFont="1" applyFill="1" applyBorder="1" applyAlignment="1" applyProtection="1">
      <alignment horizontal="left" vertical="top" wrapText="1"/>
      <protection hidden="1"/>
    </xf>
    <xf numFmtId="1" fontId="1" fillId="5" borderId="23" xfId="0" applyNumberFormat="1" applyFont="1" applyFill="1" applyBorder="1" applyAlignment="1" applyProtection="1">
      <alignment vertical="top"/>
      <protection hidden="1"/>
    </xf>
    <xf numFmtId="0" fontId="1" fillId="0" borderId="0" xfId="0" applyFont="1" applyAlignment="1" applyProtection="1">
      <alignment horizontal="right" vertical="top"/>
      <protection hidden="1"/>
    </xf>
    <xf numFmtId="0" fontId="2" fillId="0" borderId="0" xfId="0" applyFont="1" applyAlignment="1" applyProtection="1">
      <alignment horizontal="right" vertical="top"/>
      <protection hidden="1"/>
    </xf>
    <xf numFmtId="0" fontId="2" fillId="0" borderId="0" xfId="0" applyFont="1" applyAlignment="1" applyProtection="1">
      <alignment horizontal="center" vertical="top" wrapText="1"/>
      <protection hidden="1"/>
    </xf>
    <xf numFmtId="165" fontId="2" fillId="3" borderId="6" xfId="0" applyNumberFormat="1" applyFont="1" applyFill="1" applyBorder="1" applyAlignment="1" applyProtection="1">
      <alignment horizontal="right" vertical="top" wrapText="1"/>
      <protection hidden="1"/>
    </xf>
    <xf numFmtId="0" fontId="3" fillId="3" borderId="48" xfId="0" applyFont="1" applyFill="1" applyBorder="1" applyAlignment="1" applyProtection="1">
      <alignment vertical="center" wrapText="1"/>
      <protection hidden="1"/>
    </xf>
    <xf numFmtId="0" fontId="1" fillId="5" borderId="51" xfId="1" applyFont="1" applyFill="1" applyBorder="1" applyAlignment="1" applyProtection="1">
      <alignment horizontal="center" vertical="center" wrapText="1"/>
      <protection hidden="1"/>
    </xf>
    <xf numFmtId="0" fontId="2" fillId="3" borderId="33" xfId="0" applyFont="1" applyFill="1" applyBorder="1" applyAlignment="1" applyProtection="1">
      <alignment horizontal="right" vertical="top" wrapText="1"/>
      <protection hidden="1"/>
    </xf>
    <xf numFmtId="0" fontId="1" fillId="5" borderId="40" xfId="0" applyFont="1" applyFill="1" applyBorder="1" applyAlignment="1" applyProtection="1">
      <alignment horizontal="center" vertical="top" wrapText="1"/>
      <protection hidden="1"/>
    </xf>
    <xf numFmtId="0" fontId="2" fillId="3" borderId="50" xfId="0" applyFont="1" applyFill="1" applyBorder="1" applyAlignment="1" applyProtection="1">
      <alignment horizontal="center" vertical="top" wrapText="1"/>
      <protection hidden="1"/>
    </xf>
    <xf numFmtId="0" fontId="2" fillId="3" borderId="6" xfId="0" applyFont="1" applyFill="1" applyBorder="1" applyAlignment="1" applyProtection="1">
      <alignment horizontal="right" vertical="top" wrapText="1"/>
      <protection hidden="1"/>
    </xf>
    <xf numFmtId="0" fontId="2" fillId="0" borderId="49" xfId="0" applyFont="1" applyBorder="1" applyAlignment="1" applyProtection="1">
      <alignment horizontal="center" vertical="center"/>
      <protection hidden="1"/>
    </xf>
    <xf numFmtId="165" fontId="2" fillId="0" borderId="15" xfId="0" applyNumberFormat="1" applyFont="1" applyBorder="1" applyAlignment="1" applyProtection="1">
      <alignment horizontal="right" vertical="top" wrapText="1"/>
      <protection hidden="1"/>
    </xf>
    <xf numFmtId="0" fontId="1" fillId="5" borderId="53" xfId="1" applyFont="1" applyFill="1" applyBorder="1" applyAlignment="1" applyProtection="1">
      <alignment horizontal="center" vertical="center" wrapText="1"/>
      <protection hidden="1"/>
    </xf>
    <xf numFmtId="164" fontId="2" fillId="3" borderId="54" xfId="0" applyNumberFormat="1" applyFont="1" applyFill="1" applyBorder="1" applyAlignment="1" applyProtection="1">
      <alignment horizontal="right" vertical="top" wrapText="1"/>
      <protection hidden="1"/>
    </xf>
    <xf numFmtId="164" fontId="2" fillId="3" borderId="55" xfId="0" applyNumberFormat="1" applyFont="1" applyFill="1" applyBorder="1" applyAlignment="1" applyProtection="1">
      <alignment horizontal="right" vertical="top" wrapText="1"/>
      <protection hidden="1"/>
    </xf>
    <xf numFmtId="0" fontId="2" fillId="3" borderId="55" xfId="0" applyFont="1" applyFill="1" applyBorder="1" applyAlignment="1" applyProtection="1">
      <alignment horizontal="right" vertical="top" wrapText="1"/>
      <protection hidden="1"/>
    </xf>
    <xf numFmtId="164" fontId="1" fillId="5" borderId="52" xfId="0" applyNumberFormat="1" applyFont="1" applyFill="1" applyBorder="1" applyAlignment="1" applyProtection="1">
      <alignment horizontal="right" vertical="top" wrapText="1"/>
      <protection hidden="1"/>
    </xf>
    <xf numFmtId="165" fontId="2" fillId="3" borderId="54" xfId="0" applyNumberFormat="1" applyFont="1" applyFill="1" applyBorder="1" applyAlignment="1" applyProtection="1">
      <alignment horizontal="right" vertical="top" wrapText="1"/>
      <protection hidden="1"/>
    </xf>
    <xf numFmtId="165" fontId="2" fillId="3" borderId="55" xfId="0" applyNumberFormat="1" applyFont="1" applyFill="1" applyBorder="1" applyAlignment="1" applyProtection="1">
      <alignment horizontal="right" vertical="top" wrapText="1"/>
      <protection hidden="1"/>
    </xf>
    <xf numFmtId="165" fontId="2" fillId="3" borderId="56" xfId="0" applyNumberFormat="1" applyFont="1" applyFill="1" applyBorder="1" applyAlignment="1" applyProtection="1">
      <alignment horizontal="right" vertical="top" wrapText="1"/>
      <protection hidden="1"/>
    </xf>
    <xf numFmtId="165" fontId="1" fillId="5" borderId="52" xfId="0" applyNumberFormat="1" applyFont="1" applyFill="1" applyBorder="1" applyAlignment="1" applyProtection="1">
      <alignment horizontal="right" vertical="top" wrapText="1"/>
      <protection hidden="1"/>
    </xf>
    <xf numFmtId="165" fontId="2" fillId="0" borderId="56" xfId="0" applyNumberFormat="1" applyFont="1" applyBorder="1" applyAlignment="1" applyProtection="1">
      <alignment horizontal="right" vertical="top" wrapText="1"/>
      <protection hidden="1"/>
    </xf>
    <xf numFmtId="0" fontId="2" fillId="3" borderId="42" xfId="0" applyFont="1" applyFill="1" applyBorder="1" applyAlignment="1" applyProtection="1">
      <alignment vertical="top" wrapText="1"/>
      <protection hidden="1"/>
    </xf>
    <xf numFmtId="0" fontId="2" fillId="3" borderId="42" xfId="0" applyFont="1" applyFill="1" applyBorder="1" applyAlignment="1" applyProtection="1">
      <alignment horizontal="left" vertical="top" wrapText="1"/>
      <protection hidden="1"/>
    </xf>
    <xf numFmtId="0" fontId="2" fillId="3" borderId="38" xfId="0" applyFont="1" applyFill="1" applyBorder="1" applyAlignment="1" applyProtection="1">
      <alignment horizontal="center" vertical="top" wrapText="1"/>
      <protection hidden="1"/>
    </xf>
    <xf numFmtId="165" fontId="2" fillId="3" borderId="57" xfId="0" applyNumberFormat="1" applyFont="1" applyFill="1" applyBorder="1" applyAlignment="1" applyProtection="1">
      <alignment vertical="top" wrapText="1"/>
      <protection hidden="1"/>
    </xf>
    <xf numFmtId="165" fontId="2" fillId="0" borderId="9" xfId="0" applyNumberFormat="1" applyFont="1" applyBorder="1" applyAlignment="1" applyProtection="1">
      <alignment horizontal="right" vertical="top" wrapText="1"/>
      <protection hidden="1"/>
    </xf>
    <xf numFmtId="0" fontId="16" fillId="0" borderId="0" xfId="0" applyFont="1" applyAlignment="1" applyProtection="1">
      <alignment vertical="top"/>
      <protection hidden="1"/>
    </xf>
    <xf numFmtId="0" fontId="1" fillId="0" borderId="18" xfId="0" applyFont="1" applyBorder="1" applyAlignment="1" applyProtection="1">
      <alignment vertical="top" wrapText="1"/>
      <protection hidden="1"/>
    </xf>
    <xf numFmtId="0" fontId="1" fillId="0" borderId="26" xfId="0" applyFont="1" applyBorder="1" applyAlignment="1" applyProtection="1">
      <alignment vertical="top" wrapText="1"/>
      <protection hidden="1"/>
    </xf>
    <xf numFmtId="0" fontId="2" fillId="0" borderId="7" xfId="0" applyFont="1" applyBorder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vertical="top" wrapText="1"/>
      <protection hidden="1"/>
    </xf>
    <xf numFmtId="165" fontId="2" fillId="0" borderId="19" xfId="0" applyNumberFormat="1" applyFont="1" applyBorder="1" applyAlignment="1" applyProtection="1">
      <alignment horizontal="right" vertical="top" wrapText="1"/>
      <protection hidden="1"/>
    </xf>
    <xf numFmtId="0" fontId="2" fillId="0" borderId="5" xfId="0" applyFont="1" applyBorder="1" applyAlignment="1" applyProtection="1">
      <alignment vertical="top"/>
      <protection hidden="1"/>
    </xf>
    <xf numFmtId="49" fontId="2" fillId="0" borderId="32" xfId="0" applyNumberFormat="1" applyFont="1" applyBorder="1" applyAlignment="1" applyProtection="1">
      <alignment vertical="top"/>
      <protection hidden="1"/>
    </xf>
    <xf numFmtId="0" fontId="2" fillId="0" borderId="34" xfId="0" applyFont="1" applyBorder="1" applyAlignment="1" applyProtection="1">
      <alignment vertical="top" wrapText="1"/>
      <protection hidden="1"/>
    </xf>
    <xf numFmtId="165" fontId="2" fillId="0" borderId="54" xfId="0" applyNumberFormat="1" applyFont="1" applyBorder="1" applyAlignment="1" applyProtection="1">
      <alignment horizontal="right" vertical="top" wrapText="1"/>
      <protection hidden="1"/>
    </xf>
    <xf numFmtId="165" fontId="2" fillId="0" borderId="20" xfId="0" applyNumberFormat="1" applyFont="1" applyBorder="1" applyAlignment="1" applyProtection="1">
      <alignment vertical="top" wrapText="1"/>
      <protection hidden="1"/>
    </xf>
    <xf numFmtId="49" fontId="2" fillId="0" borderId="13" xfId="0" applyNumberFormat="1" applyFont="1" applyBorder="1" applyAlignment="1" applyProtection="1">
      <alignment vertical="top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165" fontId="2" fillId="0" borderId="55" xfId="0" applyNumberFormat="1" applyFont="1" applyBorder="1" applyAlignment="1" applyProtection="1">
      <alignment horizontal="right" vertical="top" wrapText="1"/>
      <protection hidden="1"/>
    </xf>
    <xf numFmtId="49" fontId="2" fillId="0" borderId="12" xfId="0" applyNumberFormat="1" applyFont="1" applyBorder="1" applyAlignment="1" applyProtection="1">
      <alignment vertical="top"/>
      <protection hidden="1"/>
    </xf>
    <xf numFmtId="0" fontId="2" fillId="0" borderId="6" xfId="0" applyFont="1" applyBorder="1" applyAlignment="1" applyProtection="1">
      <alignment horizontal="left" vertical="top" wrapText="1"/>
      <protection hidden="1"/>
    </xf>
    <xf numFmtId="0" fontId="2" fillId="0" borderId="7" xfId="0" applyFont="1" applyBorder="1" applyAlignment="1" applyProtection="1">
      <alignment vertical="top"/>
      <protection hidden="1"/>
    </xf>
    <xf numFmtId="0" fontId="17" fillId="0" borderId="9" xfId="0" applyFont="1" applyBorder="1" applyAlignment="1" applyProtection="1">
      <alignment vertical="top" wrapText="1"/>
      <protection hidden="1"/>
    </xf>
    <xf numFmtId="165" fontId="2" fillId="0" borderId="64" xfId="0" applyNumberFormat="1" applyFont="1" applyBorder="1" applyAlignment="1" applyProtection="1">
      <alignment horizontal="right" vertical="top" wrapText="1"/>
      <protection hidden="1"/>
    </xf>
    <xf numFmtId="0" fontId="1" fillId="4" borderId="21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4" fillId="5" borderId="13" xfId="0" applyFont="1" applyFill="1" applyBorder="1" applyAlignment="1" applyProtection="1">
      <alignment horizontal="center" vertical="center" wrapText="1"/>
      <protection hidden="1"/>
    </xf>
    <xf numFmtId="0" fontId="17" fillId="0" borderId="57" xfId="0" applyFont="1" applyBorder="1" applyAlignment="1" applyProtection="1">
      <alignment vertical="top" wrapText="1"/>
      <protection hidden="1"/>
    </xf>
    <xf numFmtId="0" fontId="2" fillId="0" borderId="22" xfId="0" applyFont="1" applyBorder="1" applyAlignment="1" applyProtection="1">
      <alignment horizontal="center" vertical="center"/>
      <protection hidden="1"/>
    </xf>
    <xf numFmtId="0" fontId="1" fillId="5" borderId="66" xfId="0" applyFont="1" applyFill="1" applyBorder="1" applyAlignment="1" applyProtection="1">
      <alignment horizontal="center" vertical="center" wrapText="1"/>
      <protection hidden="1"/>
    </xf>
    <xf numFmtId="3" fontId="1" fillId="0" borderId="64" xfId="0" applyNumberFormat="1" applyFont="1" applyBorder="1" applyAlignment="1" applyProtection="1">
      <alignment horizontal="center" vertical="center" wrapText="1"/>
      <protection hidden="1"/>
    </xf>
    <xf numFmtId="0" fontId="4" fillId="5" borderId="32" xfId="0" applyFont="1" applyFill="1" applyBorder="1" applyAlignment="1" applyProtection="1">
      <alignment horizontal="center" vertical="center" wrapText="1"/>
      <protection hidden="1"/>
    </xf>
    <xf numFmtId="0" fontId="1" fillId="5" borderId="59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2" fillId="3" borderId="0" xfId="0" applyFont="1" applyFill="1" applyAlignment="1" applyProtection="1">
      <alignment vertical="top"/>
      <protection hidden="1"/>
    </xf>
    <xf numFmtId="0" fontId="1" fillId="4" borderId="60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top" wrapText="1"/>
      <protection locked="0"/>
    </xf>
    <xf numFmtId="0" fontId="1" fillId="0" borderId="61" xfId="0" applyFont="1" applyBorder="1" applyAlignment="1" applyProtection="1">
      <alignment horizontal="center" vertical="center"/>
      <protection hidden="1"/>
    </xf>
    <xf numFmtId="0" fontId="1" fillId="0" borderId="62" xfId="0" applyFont="1" applyBorder="1" applyAlignment="1" applyProtection="1">
      <alignment horizontal="center" vertical="center"/>
      <protection hidden="1"/>
    </xf>
    <xf numFmtId="0" fontId="1" fillId="0" borderId="63" xfId="0" applyFont="1" applyBorder="1" applyAlignment="1" applyProtection="1">
      <alignment horizontal="center" vertical="center"/>
      <protection hidden="1"/>
    </xf>
    <xf numFmtId="0" fontId="1" fillId="0" borderId="37" xfId="0" applyFont="1" applyBorder="1" applyAlignment="1" applyProtection="1">
      <alignment horizontal="left" vertical="top" wrapText="1"/>
      <protection hidden="1"/>
    </xf>
    <xf numFmtId="0" fontId="1" fillId="0" borderId="39" xfId="0" applyFont="1" applyBorder="1" applyAlignment="1" applyProtection="1">
      <alignment horizontal="left" vertical="top" wrapText="1"/>
      <protection hidden="1"/>
    </xf>
    <xf numFmtId="0" fontId="1" fillId="0" borderId="41" xfId="0" applyFont="1" applyBorder="1" applyAlignment="1" applyProtection="1">
      <alignment horizontal="left" vertical="top" wrapText="1"/>
      <protection hidden="1"/>
    </xf>
    <xf numFmtId="164" fontId="18" fillId="3" borderId="24" xfId="0" applyNumberFormat="1" applyFont="1" applyFill="1" applyBorder="1" applyAlignment="1" applyProtection="1">
      <alignment horizontal="left" vertical="top" wrapText="1"/>
      <protection locked="0"/>
    </xf>
    <xf numFmtId="164" fontId="18" fillId="3" borderId="29" xfId="0" applyNumberFormat="1" applyFont="1" applyFill="1" applyBorder="1" applyAlignment="1" applyProtection="1">
      <alignment horizontal="left" vertical="top" wrapText="1"/>
      <protection locked="0"/>
    </xf>
    <xf numFmtId="164" fontId="18" fillId="3" borderId="30" xfId="0" applyNumberFormat="1" applyFont="1" applyFill="1" applyBorder="1" applyAlignment="1" applyProtection="1">
      <alignment horizontal="left" vertical="top" wrapText="1"/>
      <protection locked="0"/>
    </xf>
    <xf numFmtId="0" fontId="4" fillId="0" borderId="24" xfId="0" applyFont="1" applyBorder="1" applyAlignment="1" applyProtection="1">
      <alignment horizontal="left" vertical="top" wrapText="1"/>
      <protection hidden="1"/>
    </xf>
    <xf numFmtId="0" fontId="4" fillId="0" borderId="29" xfId="0" applyFont="1" applyBorder="1" applyAlignment="1" applyProtection="1">
      <alignment horizontal="left" vertical="top" wrapText="1"/>
      <protection hidden="1"/>
    </xf>
    <xf numFmtId="0" fontId="4" fillId="0" borderId="30" xfId="0" applyFont="1" applyBorder="1" applyAlignment="1" applyProtection="1">
      <alignment horizontal="left" vertical="top" wrapText="1"/>
      <protection hidden="1"/>
    </xf>
    <xf numFmtId="0" fontId="3" fillId="5" borderId="24" xfId="0" applyFont="1" applyFill="1" applyBorder="1" applyAlignment="1" applyProtection="1">
      <alignment horizontal="left" vertical="top" wrapText="1"/>
      <protection hidden="1"/>
    </xf>
    <xf numFmtId="0" fontId="3" fillId="5" borderId="29" xfId="0" applyFont="1" applyFill="1" applyBorder="1" applyAlignment="1" applyProtection="1">
      <alignment horizontal="left" vertical="top" wrapText="1"/>
      <protection hidden="1"/>
    </xf>
    <xf numFmtId="0" fontId="3" fillId="5" borderId="30" xfId="0" applyFont="1" applyFill="1" applyBorder="1" applyAlignment="1" applyProtection="1">
      <alignment horizontal="left" vertical="top" wrapText="1"/>
      <protection hidden="1"/>
    </xf>
    <xf numFmtId="0" fontId="1" fillId="0" borderId="35" xfId="0" applyFont="1" applyBorder="1" applyAlignment="1" applyProtection="1">
      <alignment horizontal="left" vertical="top" wrapText="1"/>
      <protection hidden="1"/>
    </xf>
    <xf numFmtId="0" fontId="1" fillId="0" borderId="4" xfId="0" applyFont="1" applyBorder="1" applyAlignment="1" applyProtection="1">
      <alignment horizontal="left" vertical="top" wrapText="1"/>
      <protection hidden="1"/>
    </xf>
    <xf numFmtId="0" fontId="1" fillId="0" borderId="14" xfId="0" applyFont="1" applyBorder="1" applyAlignment="1" applyProtection="1">
      <alignment horizontal="left" vertical="top" wrapText="1"/>
      <protection hidden="1"/>
    </xf>
    <xf numFmtId="0" fontId="1" fillId="0" borderId="8" xfId="0" applyFont="1" applyBorder="1" applyAlignment="1" applyProtection="1">
      <alignment horizontal="left" vertical="top" wrapText="1"/>
      <protection hidden="1"/>
    </xf>
    <xf numFmtId="0" fontId="1" fillId="0" borderId="7" xfId="0" applyFont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 applyProtection="1">
      <alignment horizontal="left" vertical="top" wrapText="1"/>
      <protection hidden="1"/>
    </xf>
    <xf numFmtId="0" fontId="3" fillId="3" borderId="24" xfId="0" applyFont="1" applyFill="1" applyBorder="1" applyAlignment="1" applyProtection="1">
      <alignment horizontal="left" vertical="center" wrapText="1"/>
      <protection hidden="1"/>
    </xf>
    <xf numFmtId="0" fontId="3" fillId="3" borderId="29" xfId="0" applyFont="1" applyFill="1" applyBorder="1" applyAlignment="1" applyProtection="1">
      <alignment horizontal="left" vertical="center" wrapText="1"/>
      <protection hidden="1"/>
    </xf>
    <xf numFmtId="164" fontId="1" fillId="3" borderId="29" xfId="0" applyNumberFormat="1" applyFont="1" applyFill="1" applyBorder="1" applyAlignment="1" applyProtection="1">
      <alignment horizontal="center" vertical="top" wrapText="1"/>
      <protection hidden="1"/>
    </xf>
    <xf numFmtId="0" fontId="1" fillId="5" borderId="58" xfId="0" applyFont="1" applyFill="1" applyBorder="1" applyAlignment="1" applyProtection="1">
      <alignment horizontal="right" vertical="top" wrapText="1"/>
      <protection hidden="1"/>
    </xf>
    <xf numFmtId="0" fontId="1" fillId="5" borderId="42" xfId="0" applyFont="1" applyFill="1" applyBorder="1" applyAlignment="1" applyProtection="1">
      <alignment horizontal="right" vertical="top" wrapText="1"/>
      <protection hidden="1"/>
    </xf>
    <xf numFmtId="0" fontId="1" fillId="3" borderId="59" xfId="0" applyFont="1" applyFill="1" applyBorder="1" applyAlignment="1" applyProtection="1">
      <alignment horizontal="left" vertical="top" wrapText="1"/>
      <protection hidden="1"/>
    </xf>
    <xf numFmtId="0" fontId="1" fillId="3" borderId="52" xfId="0" applyFont="1" applyFill="1" applyBorder="1" applyAlignment="1" applyProtection="1">
      <alignment horizontal="left" vertical="top" wrapText="1"/>
      <protection hidden="1"/>
    </xf>
    <xf numFmtId="0" fontId="1" fillId="3" borderId="65" xfId="0" applyFont="1" applyFill="1" applyBorder="1" applyAlignment="1" applyProtection="1">
      <alignment horizontal="left" vertical="top" wrapText="1"/>
      <protection hidden="1"/>
    </xf>
    <xf numFmtId="0" fontId="1" fillId="3" borderId="25" xfId="0" applyFont="1" applyFill="1" applyBorder="1" applyAlignment="1" applyProtection="1">
      <alignment horizontal="left" vertical="top" wrapText="1"/>
      <protection hidden="1"/>
    </xf>
    <xf numFmtId="0" fontId="1" fillId="3" borderId="23" xfId="0" applyFont="1" applyFill="1" applyBorder="1" applyAlignment="1" applyProtection="1">
      <alignment horizontal="left" vertical="top" wrapText="1"/>
      <protection hidden="1"/>
    </xf>
    <xf numFmtId="0" fontId="1" fillId="3" borderId="24" xfId="0" applyFont="1" applyFill="1" applyBorder="1" applyAlignment="1" applyProtection="1">
      <alignment horizontal="left" vertical="top" wrapText="1"/>
      <protection hidden="1"/>
    </xf>
    <xf numFmtId="0" fontId="1" fillId="3" borderId="29" xfId="0" applyFont="1" applyFill="1" applyBorder="1" applyAlignment="1" applyProtection="1">
      <alignment horizontal="left" vertical="top" wrapText="1"/>
      <protection hidden="1"/>
    </xf>
    <xf numFmtId="0" fontId="1" fillId="5" borderId="25" xfId="0" applyFont="1" applyFill="1" applyBorder="1" applyAlignment="1" applyProtection="1">
      <alignment horizontal="right" vertical="top" wrapText="1"/>
      <protection hidden="1"/>
    </xf>
    <xf numFmtId="0" fontId="1" fillId="5" borderId="23" xfId="0" applyFont="1" applyFill="1" applyBorder="1" applyAlignment="1" applyProtection="1">
      <alignment horizontal="right" vertical="top" wrapText="1"/>
      <protection hidden="1"/>
    </xf>
    <xf numFmtId="0" fontId="1" fillId="5" borderId="40" xfId="0" applyFont="1" applyFill="1" applyBorder="1" applyAlignment="1" applyProtection="1">
      <alignment horizontal="right" vertical="top" wrapText="1"/>
      <protection hidden="1"/>
    </xf>
    <xf numFmtId="0" fontId="4" fillId="3" borderId="32" xfId="0" applyFont="1" applyFill="1" applyBorder="1" applyAlignment="1" applyProtection="1">
      <alignment horizontal="left" vertical="top" wrapText="1"/>
      <protection hidden="1"/>
    </xf>
    <xf numFmtId="0" fontId="4" fillId="3" borderId="54" xfId="0" applyFont="1" applyFill="1" applyBorder="1" applyAlignment="1" applyProtection="1">
      <alignment horizontal="left" vertical="top" wrapText="1"/>
      <protection hidden="1"/>
    </xf>
    <xf numFmtId="0" fontId="4" fillId="3" borderId="34" xfId="0" applyFont="1" applyFill="1" applyBorder="1" applyAlignment="1" applyProtection="1">
      <alignment horizontal="left" vertical="top" wrapText="1"/>
      <protection hidden="1"/>
    </xf>
    <xf numFmtId="0" fontId="4" fillId="3" borderId="13" xfId="0" applyFont="1" applyFill="1" applyBorder="1" applyAlignment="1" applyProtection="1">
      <alignment horizontal="left" vertical="top" wrapText="1"/>
      <protection hidden="1"/>
    </xf>
    <xf numFmtId="0" fontId="4" fillId="3" borderId="15" xfId="0" applyFont="1" applyFill="1" applyBorder="1" applyAlignment="1" applyProtection="1">
      <alignment horizontal="left" vertical="top" wrapText="1"/>
      <protection hidden="1"/>
    </xf>
    <xf numFmtId="0" fontId="4" fillId="3" borderId="5" xfId="0" applyFont="1" applyFill="1" applyBorder="1" applyAlignment="1" applyProtection="1">
      <alignment horizontal="left" vertical="top" wrapText="1"/>
      <protection hidden="1"/>
    </xf>
    <xf numFmtId="0" fontId="1" fillId="5" borderId="37" xfId="0" applyFont="1" applyFill="1" applyBorder="1" applyAlignment="1" applyProtection="1">
      <alignment horizontal="right" vertical="top" wrapText="1"/>
      <protection hidden="1"/>
    </xf>
    <xf numFmtId="0" fontId="1" fillId="5" borderId="39" xfId="0" applyFont="1" applyFill="1" applyBorder="1" applyAlignment="1" applyProtection="1">
      <alignment horizontal="right" vertical="top" wrapText="1"/>
      <protection hidden="1"/>
    </xf>
    <xf numFmtId="0" fontId="1" fillId="5" borderId="31" xfId="0" applyFont="1" applyFill="1" applyBorder="1" applyAlignment="1" applyProtection="1">
      <alignment horizontal="right" vertical="top" wrapText="1"/>
      <protection hidden="1"/>
    </xf>
    <xf numFmtId="0" fontId="1" fillId="14" borderId="24" xfId="0" applyFont="1" applyFill="1" applyBorder="1" applyAlignment="1" applyProtection="1">
      <alignment horizontal="left" vertical="center" wrapText="1"/>
      <protection hidden="1"/>
    </xf>
    <xf numFmtId="0" fontId="1" fillId="14" borderId="29" xfId="0" applyFont="1" applyFill="1" applyBorder="1" applyAlignment="1" applyProtection="1">
      <alignment horizontal="left" vertical="center" wrapText="1"/>
      <protection hidden="1"/>
    </xf>
    <xf numFmtId="0" fontId="1" fillId="14" borderId="30" xfId="0" applyFont="1" applyFill="1" applyBorder="1" applyAlignment="1" applyProtection="1">
      <alignment horizontal="left" vertical="center" wrapText="1"/>
      <protection hidden="1"/>
    </xf>
    <xf numFmtId="164" fontId="1" fillId="3" borderId="23" xfId="0" applyNumberFormat="1" applyFont="1" applyFill="1" applyBorder="1" applyAlignment="1" applyProtection="1">
      <alignment horizontal="center" vertical="top" wrapText="1"/>
      <protection hidden="1"/>
    </xf>
    <xf numFmtId="0" fontId="1" fillId="13" borderId="24" xfId="0" applyFont="1" applyFill="1" applyBorder="1" applyAlignment="1" applyProtection="1">
      <alignment horizontal="left" vertical="top" wrapText="1"/>
      <protection hidden="1"/>
    </xf>
    <xf numFmtId="0" fontId="1" fillId="13" borderId="29" xfId="0" applyFont="1" applyFill="1" applyBorder="1" applyAlignment="1" applyProtection="1">
      <alignment horizontal="left" vertical="top" wrapText="1"/>
      <protection hidden="1"/>
    </xf>
    <xf numFmtId="0" fontId="1" fillId="13" borderId="30" xfId="0" applyFont="1" applyFill="1" applyBorder="1" applyAlignment="1" applyProtection="1">
      <alignment horizontal="left" vertical="top" wrapText="1"/>
      <protection hidden="1"/>
    </xf>
    <xf numFmtId="165" fontId="2" fillId="3" borderId="5" xfId="0" applyNumberFormat="1" applyFont="1" applyFill="1" applyBorder="1" applyAlignment="1" applyProtection="1">
      <alignment horizontal="center" vertical="center" wrapText="1"/>
      <protection hidden="1"/>
    </xf>
    <xf numFmtId="165" fontId="2" fillId="3" borderId="7" xfId="0" applyNumberFormat="1" applyFont="1" applyFill="1" applyBorder="1" applyAlignment="1" applyProtection="1">
      <alignment horizontal="center" vertical="center" wrapText="1"/>
      <protection hidden="1"/>
    </xf>
    <xf numFmtId="165" fontId="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2" xfId="0" applyFont="1" applyBorder="1" applyAlignment="1" applyProtection="1">
      <alignment horizontal="left" vertical="top" wrapText="1"/>
      <protection hidden="1"/>
    </xf>
  </cellXfs>
  <cellStyles count="3">
    <cellStyle name="Ausgabe" xfId="1" builtinId="21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colors>
    <mruColors>
      <color rgb="FFFFFFCC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15A2A-D5E1-4977-A84B-44E5F3A9F7A5}">
  <dimension ref="A1:K81"/>
  <sheetViews>
    <sheetView showGridLines="0" tabSelected="1" view="pageBreakPreview" topLeftCell="A68" zoomScale="85" zoomScaleNormal="90" zoomScaleSheetLayoutView="85" zoomScalePageLayoutView="70" workbookViewId="0">
      <selection activeCell="K12" sqref="K12"/>
    </sheetView>
  </sheetViews>
  <sheetFormatPr baseColWidth="10" defaultColWidth="11.28515625" defaultRowHeight="12.75" outlineLevelRow="1" outlineLevelCol="1" x14ac:dyDescent="0.2"/>
  <cols>
    <col min="1" max="1" width="4.85546875" style="26" customWidth="1"/>
    <col min="2" max="2" width="38" style="26" customWidth="1"/>
    <col min="3" max="3" width="55.42578125" style="26" customWidth="1"/>
    <col min="4" max="4" width="12" style="88" customWidth="1" outlineLevel="1"/>
    <col min="5" max="5" width="10.85546875" style="26" customWidth="1" outlineLevel="1"/>
    <col min="6" max="6" width="16.5703125" style="89" customWidth="1"/>
    <col min="7" max="7" width="2.28515625" style="26" customWidth="1"/>
    <col min="8" max="16384" width="11.28515625" style="26"/>
  </cols>
  <sheetData>
    <row r="1" spans="1:11" s="25" customFormat="1" ht="21.75" customHeight="1" outlineLevel="1" thickBot="1" x14ac:dyDescent="0.25">
      <c r="A1" s="154" t="s">
        <v>126</v>
      </c>
      <c r="B1" s="155"/>
      <c r="C1" s="155"/>
      <c r="D1" s="155"/>
      <c r="E1" s="155"/>
      <c r="F1" s="156"/>
    </row>
    <row r="2" spans="1:11" ht="27" customHeight="1" thickBot="1" x14ac:dyDescent="0.25">
      <c r="A2" s="157" t="s">
        <v>96</v>
      </c>
      <c r="B2" s="158"/>
      <c r="C2" s="158"/>
      <c r="D2" s="158"/>
      <c r="E2" s="158"/>
      <c r="F2" s="159"/>
    </row>
    <row r="3" spans="1:11" ht="48.75" customHeight="1" outlineLevel="1" thickBot="1" x14ac:dyDescent="0.25">
      <c r="A3" s="160" t="s">
        <v>125</v>
      </c>
      <c r="B3" s="161"/>
      <c r="C3" s="161"/>
      <c r="D3" s="162"/>
      <c r="E3" s="27" t="s">
        <v>2</v>
      </c>
      <c r="F3" s="28" t="s">
        <v>0</v>
      </c>
      <c r="H3" s="148" t="s">
        <v>124</v>
      </c>
      <c r="I3" s="149"/>
      <c r="J3" s="149"/>
      <c r="K3" s="150"/>
    </row>
    <row r="4" spans="1:11" ht="18.75" customHeight="1" outlineLevel="1" x14ac:dyDescent="0.2">
      <c r="A4" s="163" t="s">
        <v>7</v>
      </c>
      <c r="B4" s="164"/>
      <c r="C4" s="164"/>
      <c r="D4" s="165"/>
      <c r="E4" s="133">
        <v>4</v>
      </c>
      <c r="F4" s="135" t="str">
        <f>CONCATENATE(E4*185," m²")</f>
        <v>740 m²</v>
      </c>
    </row>
    <row r="5" spans="1:11" ht="18.75" customHeight="1" outlineLevel="1" x14ac:dyDescent="0.2">
      <c r="A5" s="166" t="s">
        <v>8</v>
      </c>
      <c r="B5" s="167"/>
      <c r="C5" s="167"/>
      <c r="D5" s="168"/>
      <c r="E5" s="134">
        <v>2</v>
      </c>
      <c r="F5" s="136" t="str">
        <f>CONCATENATE(E5*185," m²")</f>
        <v>370 m²</v>
      </c>
    </row>
    <row r="6" spans="1:11" ht="18.75" customHeight="1" outlineLevel="1" thickBot="1" x14ac:dyDescent="0.25">
      <c r="A6" s="151" t="s">
        <v>3</v>
      </c>
      <c r="B6" s="152"/>
      <c r="C6" s="152"/>
      <c r="D6" s="153"/>
      <c r="E6" s="133">
        <v>2</v>
      </c>
      <c r="F6" s="139" t="str">
        <f>CONCATENATE(E6*160," m²")</f>
        <v>320 m²</v>
      </c>
    </row>
    <row r="7" spans="1:11" ht="18.75" customHeight="1" outlineLevel="1" thickBot="1" x14ac:dyDescent="0.25">
      <c r="A7" s="172" t="s">
        <v>1</v>
      </c>
      <c r="B7" s="173"/>
      <c r="C7" s="173"/>
      <c r="D7" s="173"/>
      <c r="E7" s="140">
        <f>SUM(E4:E6)</f>
        <v>8</v>
      </c>
      <c r="F7" s="141" t="str">
        <f>CONCATENATE(SUM(E4*185,E5*185,E6*160)," m²")</f>
        <v>1430 m²</v>
      </c>
    </row>
    <row r="8" spans="1:11" s="114" customFormat="1" ht="18.75" customHeight="1" outlineLevel="1" x14ac:dyDescent="0.2">
      <c r="A8" s="184" t="s">
        <v>116</v>
      </c>
      <c r="B8" s="185"/>
      <c r="C8" s="185"/>
      <c r="D8" s="186"/>
      <c r="E8" s="142">
        <f>(E7*6)+3</f>
        <v>51</v>
      </c>
      <c r="F8" s="138"/>
    </row>
    <row r="9" spans="1:11" s="114" customFormat="1" ht="18.75" customHeight="1" outlineLevel="1" x14ac:dyDescent="0.2">
      <c r="A9" s="187" t="s">
        <v>117</v>
      </c>
      <c r="B9" s="188"/>
      <c r="C9" s="188"/>
      <c r="D9" s="189"/>
      <c r="E9" s="137">
        <f>IF($E$7&gt;9,8,(IF($E$7&gt;4,5,2)))</f>
        <v>5</v>
      </c>
      <c r="F9" s="131"/>
    </row>
    <row r="10" spans="1:11" ht="28.5" customHeight="1" outlineLevel="1" thickBot="1" x14ac:dyDescent="0.25">
      <c r="A10" s="174" t="s">
        <v>115</v>
      </c>
      <c r="B10" s="175"/>
      <c r="C10" s="175"/>
      <c r="D10" s="176"/>
      <c r="E10" s="143">
        <f>SUM(E8+E9)</f>
        <v>56</v>
      </c>
      <c r="F10" s="116"/>
    </row>
    <row r="11" spans="1:11" ht="27" customHeight="1" outlineLevel="1" thickBot="1" x14ac:dyDescent="0.25">
      <c r="A11" s="177" t="s">
        <v>127</v>
      </c>
      <c r="B11" s="178"/>
      <c r="C11" s="178"/>
      <c r="D11" s="178"/>
      <c r="E11" s="146">
        <v>2</v>
      </c>
      <c r="F11" s="115"/>
      <c r="H11" s="144"/>
    </row>
    <row r="12" spans="1:11" ht="18.75" customHeight="1" outlineLevel="1" thickBot="1" x14ac:dyDescent="0.25">
      <c r="A12" s="179" t="s">
        <v>102</v>
      </c>
      <c r="B12" s="180"/>
      <c r="C12" s="180"/>
      <c r="D12" s="180"/>
      <c r="E12" s="147" t="s">
        <v>66</v>
      </c>
      <c r="F12" s="29"/>
    </row>
    <row r="13" spans="1:11" ht="45" customHeight="1" outlineLevel="1" thickBot="1" x14ac:dyDescent="0.25">
      <c r="A13" s="157" t="s">
        <v>9</v>
      </c>
      <c r="B13" s="158"/>
      <c r="C13" s="158"/>
      <c r="D13" s="158"/>
      <c r="E13" s="157" t="s">
        <v>4</v>
      </c>
      <c r="F13" s="159"/>
    </row>
    <row r="14" spans="1:11" ht="7.5" customHeight="1" outlineLevel="1" thickBot="1" x14ac:dyDescent="0.25">
      <c r="A14" s="171"/>
      <c r="B14" s="171"/>
      <c r="C14" s="171"/>
      <c r="D14" s="171"/>
      <c r="E14" s="171"/>
      <c r="F14" s="171"/>
    </row>
    <row r="15" spans="1:11" s="25" customFormat="1" ht="81.599999999999994" customHeight="1" thickBot="1" x14ac:dyDescent="0.25">
      <c r="A15" s="30" t="s">
        <v>28</v>
      </c>
      <c r="B15" s="31" t="s">
        <v>27</v>
      </c>
      <c r="C15" s="31" t="s">
        <v>29</v>
      </c>
      <c r="D15" s="99" t="s">
        <v>51</v>
      </c>
      <c r="E15" s="92" t="s">
        <v>30</v>
      </c>
      <c r="F15" s="32" t="s">
        <v>114</v>
      </c>
    </row>
    <row r="16" spans="1:11" s="25" customFormat="1" ht="7.5" customHeight="1" thickBot="1" x14ac:dyDescent="0.25">
      <c r="A16" s="171"/>
      <c r="B16" s="171"/>
      <c r="C16" s="171"/>
      <c r="D16" s="171"/>
      <c r="E16" s="171"/>
      <c r="F16" s="171"/>
    </row>
    <row r="17" spans="1:6" s="25" customFormat="1" ht="26.25" customHeight="1" thickBot="1" x14ac:dyDescent="0.25">
      <c r="A17" s="33" t="s">
        <v>44</v>
      </c>
      <c r="B17" s="34"/>
      <c r="C17" s="34"/>
      <c r="D17" s="34"/>
      <c r="E17" s="34"/>
      <c r="F17" s="35"/>
    </row>
    <row r="18" spans="1:6" ht="15" customHeight="1" x14ac:dyDescent="0.2">
      <c r="A18" s="36" t="s">
        <v>10</v>
      </c>
      <c r="B18" s="37" t="s">
        <v>31</v>
      </c>
      <c r="C18" s="38"/>
      <c r="D18" s="100">
        <f>IF($E$7&gt;=4,45-2,45)</f>
        <v>43</v>
      </c>
      <c r="E18" s="19">
        <f>(E$4)</f>
        <v>4</v>
      </c>
      <c r="F18" s="1">
        <f>D18*E$4</f>
        <v>172</v>
      </c>
    </row>
    <row r="19" spans="1:6" ht="35.25" x14ac:dyDescent="0.2">
      <c r="A19" s="39" t="s">
        <v>11</v>
      </c>
      <c r="B19" s="40" t="s">
        <v>32</v>
      </c>
      <c r="C19" s="41" t="s">
        <v>67</v>
      </c>
      <c r="D19" s="101">
        <f>IF($E$7&gt;=4,20-2,20)</f>
        <v>18</v>
      </c>
      <c r="E19" s="19">
        <f>(E$4)</f>
        <v>4</v>
      </c>
      <c r="F19" s="1">
        <f>D19*E$4</f>
        <v>72</v>
      </c>
    </row>
    <row r="20" spans="1:6" ht="15" customHeight="1" x14ac:dyDescent="0.2">
      <c r="A20" s="39" t="s">
        <v>12</v>
      </c>
      <c r="B20" s="42" t="s">
        <v>33</v>
      </c>
      <c r="C20" s="43"/>
      <c r="D20" s="101">
        <f>IF($E$7&gt;=4,18-1,18)</f>
        <v>17</v>
      </c>
      <c r="E20" s="19">
        <f>(E$4)</f>
        <v>4</v>
      </c>
      <c r="F20" s="1">
        <f>D20*E$4</f>
        <v>68</v>
      </c>
    </row>
    <row r="21" spans="1:6" ht="15" customHeight="1" x14ac:dyDescent="0.2">
      <c r="A21" s="39" t="s">
        <v>13</v>
      </c>
      <c r="B21" s="42" t="s">
        <v>34</v>
      </c>
      <c r="C21" s="44"/>
      <c r="D21" s="101">
        <v>20</v>
      </c>
      <c r="E21" s="19">
        <f>(E$4)</f>
        <v>4</v>
      </c>
      <c r="F21" s="1">
        <f>D21*E$4</f>
        <v>80</v>
      </c>
    </row>
    <row r="22" spans="1:6" ht="15" customHeight="1" x14ac:dyDescent="0.2">
      <c r="A22" s="39" t="s">
        <v>14</v>
      </c>
      <c r="B22" s="45" t="s">
        <v>35</v>
      </c>
      <c r="C22" s="46" t="s">
        <v>70</v>
      </c>
      <c r="D22" s="102" t="s">
        <v>6</v>
      </c>
      <c r="E22" s="93" t="s">
        <v>6</v>
      </c>
      <c r="F22" s="6" t="s">
        <v>6</v>
      </c>
    </row>
    <row r="23" spans="1:6" ht="15" customHeight="1" thickBot="1" x14ac:dyDescent="0.25">
      <c r="A23" s="181" t="s">
        <v>1</v>
      </c>
      <c r="B23" s="182"/>
      <c r="C23" s="183"/>
      <c r="D23" s="103"/>
      <c r="E23" s="94">
        <f>SUM(E18:E22)</f>
        <v>16</v>
      </c>
      <c r="F23" s="5">
        <f>SUM(F18:F22)</f>
        <v>392</v>
      </c>
    </row>
    <row r="24" spans="1:6" ht="7.5" customHeight="1" thickBot="1" x14ac:dyDescent="0.25">
      <c r="A24" s="171"/>
      <c r="B24" s="171"/>
      <c r="C24" s="171"/>
      <c r="D24" s="171"/>
      <c r="E24" s="171"/>
      <c r="F24" s="171"/>
    </row>
    <row r="25" spans="1:6" s="25" customFormat="1" ht="26.25" customHeight="1" thickBot="1" x14ac:dyDescent="0.25">
      <c r="A25" s="47" t="s">
        <v>42</v>
      </c>
      <c r="B25" s="48"/>
      <c r="C25" s="48"/>
      <c r="D25" s="48"/>
      <c r="E25" s="48"/>
      <c r="F25" s="49"/>
    </row>
    <row r="26" spans="1:6" ht="15" customHeight="1" x14ac:dyDescent="0.2">
      <c r="A26" s="50" t="s">
        <v>15</v>
      </c>
      <c r="B26" s="51" t="s">
        <v>31</v>
      </c>
      <c r="C26" s="52"/>
      <c r="D26" s="100">
        <f>IF($E$7&gt;=4,45-4,45)</f>
        <v>41</v>
      </c>
      <c r="E26" s="19">
        <f>E$5</f>
        <v>2</v>
      </c>
      <c r="F26" s="3">
        <f>D26*E$5</f>
        <v>82</v>
      </c>
    </row>
    <row r="27" spans="1:6" ht="35.25" x14ac:dyDescent="0.2">
      <c r="A27" s="53" t="s">
        <v>16</v>
      </c>
      <c r="B27" s="42" t="s">
        <v>32</v>
      </c>
      <c r="C27" s="54" t="s">
        <v>67</v>
      </c>
      <c r="D27" s="101">
        <f>IF($E$7&gt;=4,20-1,20)</f>
        <v>19</v>
      </c>
      <c r="E27" s="11">
        <f>E$5</f>
        <v>2</v>
      </c>
      <c r="F27" s="2">
        <f>D27*E$5</f>
        <v>38</v>
      </c>
    </row>
    <row r="28" spans="1:6" ht="15" customHeight="1" x14ac:dyDescent="0.2">
      <c r="A28" s="53" t="s">
        <v>17</v>
      </c>
      <c r="B28" s="40" t="s">
        <v>33</v>
      </c>
      <c r="C28" s="44"/>
      <c r="D28" s="101">
        <v>18</v>
      </c>
      <c r="E28" s="11">
        <f>E$5</f>
        <v>2</v>
      </c>
      <c r="F28" s="2">
        <f>D28*E$5</f>
        <v>36</v>
      </c>
    </row>
    <row r="29" spans="1:6" ht="15" customHeight="1" x14ac:dyDescent="0.2">
      <c r="A29" s="53" t="s">
        <v>18</v>
      </c>
      <c r="B29" s="42" t="s">
        <v>36</v>
      </c>
      <c r="C29" s="55"/>
      <c r="D29" s="101">
        <f>IF($E$7&gt;=4,20-5,20)</f>
        <v>15</v>
      </c>
      <c r="E29" s="11">
        <f>E$5</f>
        <v>2</v>
      </c>
      <c r="F29" s="2">
        <f>D29*E$5</f>
        <v>30</v>
      </c>
    </row>
    <row r="30" spans="1:6" ht="15" customHeight="1" x14ac:dyDescent="0.2">
      <c r="A30" s="53" t="s">
        <v>19</v>
      </c>
      <c r="B30" s="40" t="s">
        <v>34</v>
      </c>
      <c r="C30" s="52"/>
      <c r="D30" s="60">
        <v>20</v>
      </c>
      <c r="E30" s="11">
        <f>E$5</f>
        <v>2</v>
      </c>
      <c r="F30" s="2">
        <f>D30*E$5</f>
        <v>40</v>
      </c>
    </row>
    <row r="31" spans="1:6" ht="15" customHeight="1" x14ac:dyDescent="0.2">
      <c r="A31" s="50" t="s">
        <v>20</v>
      </c>
      <c r="B31" s="42" t="s">
        <v>35</v>
      </c>
      <c r="C31" s="46" t="s">
        <v>70</v>
      </c>
      <c r="D31" s="56" t="s">
        <v>6</v>
      </c>
      <c r="E31" s="90" t="s">
        <v>6</v>
      </c>
      <c r="F31" s="4" t="s">
        <v>6</v>
      </c>
    </row>
    <row r="32" spans="1:6" ht="15" customHeight="1" thickBot="1" x14ac:dyDescent="0.25">
      <c r="A32" s="181" t="s">
        <v>1</v>
      </c>
      <c r="B32" s="182"/>
      <c r="C32" s="183"/>
      <c r="D32" s="61"/>
      <c r="E32" s="94">
        <f>SUM(E26:E31)</f>
        <v>10</v>
      </c>
      <c r="F32" s="5">
        <f>SUM(F26:F31)</f>
        <v>226</v>
      </c>
    </row>
    <row r="33" spans="1:6" ht="7.5" customHeight="1" thickBot="1" x14ac:dyDescent="0.25">
      <c r="A33" s="171"/>
      <c r="B33" s="171"/>
      <c r="C33" s="171"/>
      <c r="D33" s="171"/>
      <c r="E33" s="171"/>
      <c r="F33" s="171"/>
    </row>
    <row r="34" spans="1:6" s="25" customFormat="1" ht="26.25" customHeight="1" thickBot="1" x14ac:dyDescent="0.25">
      <c r="A34" s="57" t="s">
        <v>43</v>
      </c>
      <c r="B34" s="58"/>
      <c r="C34" s="58"/>
      <c r="D34" s="58"/>
      <c r="E34" s="58"/>
      <c r="F34" s="59"/>
    </row>
    <row r="35" spans="1:6" ht="15" customHeight="1" x14ac:dyDescent="0.2">
      <c r="A35" s="50" t="s">
        <v>21</v>
      </c>
      <c r="B35" s="51" t="s">
        <v>31</v>
      </c>
      <c r="C35" s="52"/>
      <c r="D35" s="104">
        <f>IF($E$7&gt;=4,45-1.5,45)</f>
        <v>43.5</v>
      </c>
      <c r="E35" s="19">
        <f>E$6</f>
        <v>2</v>
      </c>
      <c r="F35" s="9">
        <f>D35*E$6</f>
        <v>87</v>
      </c>
    </row>
    <row r="36" spans="1:6" ht="35.25" x14ac:dyDescent="0.2">
      <c r="A36" s="53" t="s">
        <v>22</v>
      </c>
      <c r="B36" s="42" t="s">
        <v>32</v>
      </c>
      <c r="C36" s="54" t="s">
        <v>67</v>
      </c>
      <c r="D36" s="105">
        <f>IF($E$7&gt;=4,20-1.5,20)</f>
        <v>18.5</v>
      </c>
      <c r="E36" s="11">
        <f>E$6</f>
        <v>2</v>
      </c>
      <c r="F36" s="7">
        <f>D36*E$6</f>
        <v>37</v>
      </c>
    </row>
    <row r="37" spans="1:6" ht="15" customHeight="1" x14ac:dyDescent="0.2">
      <c r="A37" s="53" t="s">
        <v>23</v>
      </c>
      <c r="B37" s="40" t="s">
        <v>34</v>
      </c>
      <c r="C37" s="44" t="s">
        <v>112</v>
      </c>
      <c r="D37" s="60">
        <v>20</v>
      </c>
      <c r="E37" s="95">
        <f>E$6</f>
        <v>2</v>
      </c>
      <c r="F37" s="7">
        <f>D37*E$6</f>
        <v>40</v>
      </c>
    </row>
    <row r="38" spans="1:6" s="114" customFormat="1" ht="38.25" x14ac:dyDescent="0.2">
      <c r="A38" s="36" t="s">
        <v>109</v>
      </c>
      <c r="B38" s="118" t="s">
        <v>110</v>
      </c>
      <c r="C38" s="117" t="s">
        <v>111</v>
      </c>
      <c r="D38" s="98">
        <v>6</v>
      </c>
      <c r="E38" s="17">
        <f>$E11-1</f>
        <v>1</v>
      </c>
      <c r="F38" s="18">
        <f>D38*E38</f>
        <v>6</v>
      </c>
    </row>
    <row r="39" spans="1:6" ht="15" customHeight="1" x14ac:dyDescent="0.2">
      <c r="A39" s="53" t="s">
        <v>24</v>
      </c>
      <c r="B39" s="42" t="s">
        <v>35</v>
      </c>
      <c r="C39" s="46" t="s">
        <v>70</v>
      </c>
      <c r="D39" s="56" t="s">
        <v>6</v>
      </c>
      <c r="E39" s="96" t="s">
        <v>6</v>
      </c>
      <c r="F39" s="8" t="s">
        <v>6</v>
      </c>
    </row>
    <row r="40" spans="1:6" ht="15" customHeight="1" thickBot="1" x14ac:dyDescent="0.25">
      <c r="A40" s="190" t="s">
        <v>1</v>
      </c>
      <c r="B40" s="191"/>
      <c r="C40" s="192"/>
      <c r="D40" s="61"/>
      <c r="E40" s="94">
        <f>SUM(E35:E39)</f>
        <v>7</v>
      </c>
      <c r="F40" s="5">
        <f>SUM(F35:F39)</f>
        <v>170</v>
      </c>
    </row>
    <row r="41" spans="1:6" ht="7.5" customHeight="1" thickBot="1" x14ac:dyDescent="0.25">
      <c r="A41" s="171"/>
      <c r="B41" s="171"/>
      <c r="C41" s="171"/>
      <c r="D41" s="196"/>
      <c r="E41" s="196"/>
      <c r="F41" s="196"/>
    </row>
    <row r="42" spans="1:6" ht="27" customHeight="1" thickBot="1" x14ac:dyDescent="0.25">
      <c r="A42" s="197" t="s">
        <v>86</v>
      </c>
      <c r="B42" s="198"/>
      <c r="C42" s="198"/>
      <c r="D42" s="198"/>
      <c r="E42" s="198"/>
      <c r="F42" s="199"/>
    </row>
    <row r="43" spans="1:6" ht="25.5" x14ac:dyDescent="0.2">
      <c r="A43" s="83" t="s">
        <v>25</v>
      </c>
      <c r="B43" s="109" t="s">
        <v>37</v>
      </c>
      <c r="C43" s="110" t="s">
        <v>60</v>
      </c>
      <c r="D43" s="106">
        <f>2*12.5</f>
        <v>25</v>
      </c>
      <c r="E43" s="111">
        <f>IF(F43=0,0,1)</f>
        <v>1</v>
      </c>
      <c r="F43" s="112">
        <f>IF(E$7&gt;0,D43,0)</f>
        <v>25</v>
      </c>
    </row>
    <row r="44" spans="1:6" x14ac:dyDescent="0.2">
      <c r="A44" s="36" t="s">
        <v>26</v>
      </c>
      <c r="B44" s="55" t="s">
        <v>58</v>
      </c>
      <c r="C44" s="46"/>
      <c r="D44" s="56">
        <v>6</v>
      </c>
      <c r="E44" s="11">
        <f>IF(F44=0,0,1)</f>
        <v>1</v>
      </c>
      <c r="F44" s="7">
        <f>IF(E$7&gt;0,D44,0)</f>
        <v>6</v>
      </c>
    </row>
    <row r="45" spans="1:6" ht="38.25" x14ac:dyDescent="0.2">
      <c r="A45" s="36" t="s">
        <v>47</v>
      </c>
      <c r="B45" s="118" t="s">
        <v>98</v>
      </c>
      <c r="C45" s="41" t="s">
        <v>118</v>
      </c>
      <c r="D45" s="119">
        <f>E$10*1</f>
        <v>56</v>
      </c>
      <c r="E45" s="17">
        <f>IF(F45=0,0,1)</f>
        <v>1</v>
      </c>
      <c r="F45" s="18">
        <f>IF(E$7&gt;0,D45,0)</f>
        <v>56</v>
      </c>
    </row>
    <row r="46" spans="1:6" ht="15" customHeight="1" x14ac:dyDescent="0.2">
      <c r="A46" s="36" t="s">
        <v>87</v>
      </c>
      <c r="B46" s="120" t="s">
        <v>49</v>
      </c>
      <c r="C46" s="117" t="s">
        <v>54</v>
      </c>
      <c r="D46" s="98">
        <f>ROUND((E8*0.5)+2.5,0)</f>
        <v>28</v>
      </c>
      <c r="E46" s="17">
        <v>1</v>
      </c>
      <c r="F46" s="113">
        <f>D46*E46</f>
        <v>28</v>
      </c>
    </row>
    <row r="47" spans="1:6" ht="15" customHeight="1" x14ac:dyDescent="0.2">
      <c r="A47" s="36" t="s">
        <v>88</v>
      </c>
      <c r="B47" s="62" t="s">
        <v>103</v>
      </c>
      <c r="C47" s="44"/>
      <c r="D47" s="56">
        <f>IF($E$7&gt;1,55,0)</f>
        <v>55</v>
      </c>
      <c r="E47" s="11">
        <f t="shared" ref="E47:E52" si="0">IF(F47=0,0,1)</f>
        <v>1</v>
      </c>
      <c r="F47" s="7">
        <f>IF($E$7&gt;1,55,0)</f>
        <v>55</v>
      </c>
    </row>
    <row r="48" spans="1:6" ht="25.5" x14ac:dyDescent="0.2">
      <c r="A48" s="36" t="s">
        <v>89</v>
      </c>
      <c r="B48" s="55" t="s">
        <v>104</v>
      </c>
      <c r="C48" s="52"/>
      <c r="D48" s="56">
        <f>IF($E$7&gt;1,12,0)</f>
        <v>12</v>
      </c>
      <c r="E48" s="11">
        <f t="shared" si="0"/>
        <v>1</v>
      </c>
      <c r="F48" s="7">
        <f>IF($E$7&gt;1,12,0)</f>
        <v>12</v>
      </c>
    </row>
    <row r="49" spans="1:7" s="63" customFormat="1" ht="25.5" x14ac:dyDescent="0.2">
      <c r="A49" s="36" t="s">
        <v>90</v>
      </c>
      <c r="B49" s="55" t="s">
        <v>64</v>
      </c>
      <c r="C49" s="46" t="s">
        <v>100</v>
      </c>
      <c r="D49" s="56">
        <v>8</v>
      </c>
      <c r="E49" s="11">
        <f t="shared" si="0"/>
        <v>1</v>
      </c>
      <c r="F49" s="7">
        <f>IF(E$7&gt;0,D49,0)</f>
        <v>8</v>
      </c>
      <c r="G49" s="26"/>
    </row>
    <row r="50" spans="1:7" ht="25.5" x14ac:dyDescent="0.2">
      <c r="A50" s="36" t="s">
        <v>91</v>
      </c>
      <c r="B50" s="62" t="s">
        <v>38</v>
      </c>
      <c r="C50" s="52" t="s">
        <v>99</v>
      </c>
      <c r="D50" s="60">
        <f>IF(E7&gt;=6,(2.5*E7),9)</f>
        <v>20</v>
      </c>
      <c r="E50" s="11">
        <f t="shared" si="0"/>
        <v>1</v>
      </c>
      <c r="F50" s="7">
        <f>IF(E$7&gt;0,D50,0)</f>
        <v>20</v>
      </c>
    </row>
    <row r="51" spans="1:7" ht="25.5" x14ac:dyDescent="0.2">
      <c r="A51" s="36" t="s">
        <v>92</v>
      </c>
      <c r="B51" s="84" t="s">
        <v>119</v>
      </c>
      <c r="C51" s="117" t="s">
        <v>108</v>
      </c>
      <c r="D51" s="98">
        <f>F51</f>
        <v>11</v>
      </c>
      <c r="E51" s="17">
        <f t="shared" si="0"/>
        <v>1</v>
      </c>
      <c r="F51" s="113">
        <f>IF($E$7&gt;8,14,IF($E$7&gt;6,11,IF($E$7&gt;3,8,0)))</f>
        <v>11</v>
      </c>
    </row>
    <row r="52" spans="1:7" ht="25.5" customHeight="1" x14ac:dyDescent="0.2">
      <c r="A52" s="36" t="s">
        <v>93</v>
      </c>
      <c r="B52" s="55" t="s">
        <v>97</v>
      </c>
      <c r="C52" s="46" t="s">
        <v>120</v>
      </c>
      <c r="D52" s="56">
        <f>IF(E7&gt;=4,5*E4+10*E5+3*E6,0)</f>
        <v>46</v>
      </c>
      <c r="E52" s="11">
        <f t="shared" si="0"/>
        <v>1</v>
      </c>
      <c r="F52" s="7">
        <f>IF(E$7&gt;0,D52,0)</f>
        <v>46</v>
      </c>
    </row>
    <row r="53" spans="1:7" ht="15" customHeight="1" thickBot="1" x14ac:dyDescent="0.25">
      <c r="A53" s="190" t="s">
        <v>1</v>
      </c>
      <c r="B53" s="191"/>
      <c r="C53" s="192"/>
      <c r="D53" s="107"/>
      <c r="E53" s="16">
        <f>SUM(E43:E52)</f>
        <v>10</v>
      </c>
      <c r="F53" s="15">
        <f>SUM(F43:F52)</f>
        <v>267</v>
      </c>
    </row>
    <row r="54" spans="1:7" ht="7.5" customHeight="1" thickBot="1" x14ac:dyDescent="0.25">
      <c r="A54" s="171"/>
      <c r="B54" s="171"/>
      <c r="C54" s="171"/>
      <c r="D54" s="171"/>
      <c r="E54" s="171"/>
      <c r="F54" s="171"/>
    </row>
    <row r="55" spans="1:7" ht="26.25" customHeight="1" thickBot="1" x14ac:dyDescent="0.25">
      <c r="A55" s="64" t="s">
        <v>85</v>
      </c>
      <c r="B55" s="65"/>
      <c r="C55" s="65"/>
      <c r="D55" s="65"/>
      <c r="E55" s="65"/>
      <c r="F55" s="66"/>
    </row>
    <row r="56" spans="1:7" ht="25.5" customHeight="1" x14ac:dyDescent="0.2">
      <c r="A56" s="67" t="s">
        <v>45</v>
      </c>
      <c r="B56" s="68" t="s">
        <v>94</v>
      </c>
      <c r="C56" s="69" t="s">
        <v>73</v>
      </c>
      <c r="D56" s="108">
        <f>IF($D$57&gt;0,0,35)</f>
        <v>0</v>
      </c>
      <c r="E56" s="97">
        <f>IF(D56&gt;0,1,0)</f>
        <v>0</v>
      </c>
      <c r="F56" s="132">
        <f>D56*E56</f>
        <v>0</v>
      </c>
    </row>
    <row r="57" spans="1:7" ht="25.5" customHeight="1" x14ac:dyDescent="0.2">
      <c r="A57" s="67" t="s">
        <v>74</v>
      </c>
      <c r="B57" s="68" t="s">
        <v>95</v>
      </c>
      <c r="C57" s="69" t="s">
        <v>73</v>
      </c>
      <c r="D57" s="98">
        <f>IF($E$7&gt;6,82,(IF($E$7&gt;4,75,IF($E$7=4,61,0))))</f>
        <v>82</v>
      </c>
      <c r="E57" s="11">
        <f>IF(D57&gt;0,1,0)</f>
        <v>1</v>
      </c>
      <c r="F57" s="113">
        <f>IF($E$7&gt;6,82,(IF($E$7&gt;4,75,IF($E$7=4,61,0))))</f>
        <v>82</v>
      </c>
    </row>
    <row r="58" spans="1:7" x14ac:dyDescent="0.2">
      <c r="A58" s="67" t="s">
        <v>75</v>
      </c>
      <c r="B58" s="70" t="s">
        <v>105</v>
      </c>
      <c r="C58" s="54" t="s">
        <v>128</v>
      </c>
      <c r="D58" s="98">
        <f>IF($E$7&gt;6,12,(IF($E$7&gt;4,11,IF($E$7=4,10,9))))</f>
        <v>12</v>
      </c>
      <c r="E58" s="20">
        <v>1</v>
      </c>
      <c r="F58" s="21">
        <f>D58*E58</f>
        <v>12</v>
      </c>
    </row>
    <row r="59" spans="1:7" ht="15" customHeight="1" thickBot="1" x14ac:dyDescent="0.25">
      <c r="A59" s="190" t="s">
        <v>1</v>
      </c>
      <c r="B59" s="191"/>
      <c r="C59" s="192"/>
      <c r="D59" s="61"/>
      <c r="E59" s="94">
        <f>SUM(E57:E58)</f>
        <v>2</v>
      </c>
      <c r="F59" s="22">
        <f>SUM(F56:F58)</f>
        <v>94</v>
      </c>
    </row>
    <row r="60" spans="1:7" ht="7.5" customHeight="1" thickBot="1" x14ac:dyDescent="0.25">
      <c r="A60" s="171"/>
      <c r="B60" s="171"/>
      <c r="C60" s="171"/>
      <c r="D60" s="171"/>
      <c r="E60" s="171"/>
      <c r="F60" s="171"/>
    </row>
    <row r="61" spans="1:7" ht="27" customHeight="1" thickBot="1" x14ac:dyDescent="0.25">
      <c r="A61" s="71" t="s">
        <v>76</v>
      </c>
      <c r="B61" s="72"/>
      <c r="C61" s="72"/>
      <c r="D61" s="72"/>
      <c r="E61" s="72"/>
      <c r="F61" s="73"/>
    </row>
    <row r="62" spans="1:7" ht="51" x14ac:dyDescent="0.2">
      <c r="A62" s="36" t="s">
        <v>48</v>
      </c>
      <c r="B62" s="45" t="s">
        <v>101</v>
      </c>
      <c r="C62" s="43" t="s">
        <v>69</v>
      </c>
      <c r="D62" s="106">
        <v>25</v>
      </c>
      <c r="E62" s="11">
        <v>1</v>
      </c>
      <c r="F62" s="18">
        <f>IF(E$12="ja",D62*E62,0)</f>
        <v>25</v>
      </c>
      <c r="G62" s="24"/>
    </row>
    <row r="63" spans="1:7" ht="15" customHeight="1" thickBot="1" x14ac:dyDescent="0.25">
      <c r="A63" s="190" t="s">
        <v>1</v>
      </c>
      <c r="B63" s="191"/>
      <c r="C63" s="192"/>
      <c r="D63" s="107"/>
      <c r="E63" s="16">
        <f>SUM(E62)</f>
        <v>1</v>
      </c>
      <c r="F63" s="15">
        <f>SUM(F62)</f>
        <v>25</v>
      </c>
    </row>
    <row r="64" spans="1:7" ht="7.5" customHeight="1" thickBot="1" x14ac:dyDescent="0.25">
      <c r="A64" s="23"/>
      <c r="B64" s="62"/>
      <c r="C64" s="23"/>
      <c r="D64" s="23"/>
      <c r="E64" s="23"/>
      <c r="F64" s="23"/>
    </row>
    <row r="65" spans="1:6" ht="27" customHeight="1" thickBot="1" x14ac:dyDescent="0.25">
      <c r="A65" s="193" t="s">
        <v>77</v>
      </c>
      <c r="B65" s="194"/>
      <c r="C65" s="194"/>
      <c r="D65" s="194"/>
      <c r="E65" s="194"/>
      <c r="F65" s="195"/>
    </row>
    <row r="66" spans="1:6" ht="25.5" x14ac:dyDescent="0.2">
      <c r="A66" s="121" t="s">
        <v>55</v>
      </c>
      <c r="B66" s="122" t="s">
        <v>61</v>
      </c>
      <c r="C66" s="74" t="s">
        <v>121</v>
      </c>
      <c r="D66" s="123">
        <v>4</v>
      </c>
      <c r="E66" s="20">
        <f>IF($E$8&gt;=51,3,IF($E$8&gt;=26,2,1))</f>
        <v>3</v>
      </c>
      <c r="F66" s="124">
        <f>D66*E66</f>
        <v>12</v>
      </c>
    </row>
    <row r="67" spans="1:6" ht="25.5" x14ac:dyDescent="0.2">
      <c r="A67" s="125" t="s">
        <v>56</v>
      </c>
      <c r="B67" s="126" t="s">
        <v>62</v>
      </c>
      <c r="C67" s="76" t="s">
        <v>122</v>
      </c>
      <c r="D67" s="127">
        <v>4</v>
      </c>
      <c r="E67" s="20">
        <f>IF($E$8&gt;=51,3,IF($E$8&gt;=26,2,1))</f>
        <v>3</v>
      </c>
      <c r="F67" s="124">
        <f>D67*E67</f>
        <v>12</v>
      </c>
    </row>
    <row r="68" spans="1:6" ht="25.5" x14ac:dyDescent="0.2">
      <c r="A68" s="128" t="s">
        <v>57</v>
      </c>
      <c r="B68" s="126" t="s">
        <v>53</v>
      </c>
      <c r="C68" s="76" t="s">
        <v>123</v>
      </c>
      <c r="D68" s="127">
        <v>6</v>
      </c>
      <c r="E68" s="20">
        <v>1</v>
      </c>
      <c r="F68" s="124">
        <f>D68*E68</f>
        <v>6</v>
      </c>
    </row>
    <row r="69" spans="1:6" ht="15" customHeight="1" x14ac:dyDescent="0.2">
      <c r="A69" s="75" t="s">
        <v>78</v>
      </c>
      <c r="B69" s="55" t="s">
        <v>41</v>
      </c>
      <c r="C69" s="46" t="s">
        <v>50</v>
      </c>
      <c r="D69" s="56">
        <v>4</v>
      </c>
      <c r="E69" s="11">
        <f>E11</f>
        <v>2</v>
      </c>
      <c r="F69" s="7">
        <f>IF(E7&gt;0,D69*E7,0)</f>
        <v>32</v>
      </c>
    </row>
    <row r="70" spans="1:6" ht="40.5" customHeight="1" x14ac:dyDescent="0.2">
      <c r="A70" s="77" t="s">
        <v>79</v>
      </c>
      <c r="B70" s="55" t="s">
        <v>39</v>
      </c>
      <c r="C70" s="78" t="s">
        <v>68</v>
      </c>
      <c r="D70" s="98">
        <v>6</v>
      </c>
      <c r="E70" s="17">
        <v>1</v>
      </c>
      <c r="F70" s="18">
        <f>D70*E70</f>
        <v>6</v>
      </c>
    </row>
    <row r="71" spans="1:6" ht="27.75" customHeight="1" x14ac:dyDescent="0.2">
      <c r="A71" s="75" t="s">
        <v>80</v>
      </c>
      <c r="B71" s="55" t="s">
        <v>39</v>
      </c>
      <c r="C71" s="78" t="s">
        <v>63</v>
      </c>
      <c r="D71" s="98">
        <v>4</v>
      </c>
      <c r="E71" s="17">
        <f>E11-E70</f>
        <v>1</v>
      </c>
      <c r="F71" s="18">
        <f>D71*E71</f>
        <v>4</v>
      </c>
    </row>
    <row r="72" spans="1:6" ht="15" customHeight="1" thickBot="1" x14ac:dyDescent="0.25">
      <c r="A72" s="181" t="s">
        <v>1</v>
      </c>
      <c r="B72" s="182"/>
      <c r="C72" s="183"/>
      <c r="D72" s="61"/>
      <c r="E72" s="94">
        <f>SUM(E66:E71)</f>
        <v>11</v>
      </c>
      <c r="F72" s="13">
        <f>SUM(F66:F71)</f>
        <v>72</v>
      </c>
    </row>
    <row r="73" spans="1:6" s="79" customFormat="1" ht="17.25" customHeight="1" thickTop="1" thickBot="1" x14ac:dyDescent="0.25">
      <c r="A73" s="169" t="s">
        <v>72</v>
      </c>
      <c r="B73" s="170"/>
      <c r="C73" s="170"/>
      <c r="D73" s="170"/>
      <c r="E73" s="91"/>
      <c r="F73" s="14">
        <f>SUM(F23+F32+F40+F59+F53+F63+F72)</f>
        <v>1246</v>
      </c>
    </row>
    <row r="74" spans="1:6" ht="7.5" customHeight="1" thickBot="1" x14ac:dyDescent="0.25">
      <c r="A74" s="171"/>
      <c r="B74" s="171"/>
      <c r="C74" s="171"/>
      <c r="D74" s="171"/>
      <c r="E74" s="171"/>
      <c r="F74" s="171"/>
    </row>
    <row r="75" spans="1:6" ht="27" customHeight="1" thickBot="1" x14ac:dyDescent="0.25">
      <c r="A75" s="80" t="s">
        <v>81</v>
      </c>
      <c r="B75" s="81"/>
      <c r="C75" s="81"/>
      <c r="D75" s="81"/>
      <c r="E75" s="81"/>
      <c r="F75" s="82"/>
    </row>
    <row r="76" spans="1:6" ht="30" customHeight="1" x14ac:dyDescent="0.2">
      <c r="A76" s="83" t="s">
        <v>82</v>
      </c>
      <c r="B76" s="62" t="s">
        <v>5</v>
      </c>
      <c r="C76" s="52" t="s">
        <v>65</v>
      </c>
      <c r="D76" s="60">
        <v>12</v>
      </c>
      <c r="E76" s="145"/>
      <c r="F76" s="10">
        <f>SUM(E4*20,E5*10,E6*25)*D76</f>
        <v>1800</v>
      </c>
    </row>
    <row r="77" spans="1:6" ht="38.25" x14ac:dyDescent="0.2">
      <c r="A77" s="39" t="s">
        <v>83</v>
      </c>
      <c r="B77" s="55" t="s">
        <v>59</v>
      </c>
      <c r="C77" s="55" t="s">
        <v>71</v>
      </c>
      <c r="D77" s="200" t="s">
        <v>46</v>
      </c>
      <c r="E77" s="201"/>
      <c r="F77" s="202"/>
    </row>
    <row r="78" spans="1:6" ht="25.5" x14ac:dyDescent="0.2">
      <c r="A78" s="39" t="s">
        <v>84</v>
      </c>
      <c r="B78" s="84" t="s">
        <v>40</v>
      </c>
      <c r="C78" s="85" t="s">
        <v>52</v>
      </c>
      <c r="D78" s="200" t="s">
        <v>46</v>
      </c>
      <c r="E78" s="201"/>
      <c r="F78" s="202"/>
    </row>
    <row r="79" spans="1:6" s="63" customFormat="1" ht="25.5" x14ac:dyDescent="0.2">
      <c r="A79" s="39" t="s">
        <v>106</v>
      </c>
      <c r="B79" s="84" t="s">
        <v>107</v>
      </c>
      <c r="C79" s="129" t="s">
        <v>113</v>
      </c>
      <c r="D79" s="56">
        <v>6</v>
      </c>
      <c r="E79" s="130"/>
      <c r="F79" s="113">
        <f>D79*(E4+E5)</f>
        <v>36</v>
      </c>
    </row>
    <row r="80" spans="1:6" ht="15" customHeight="1" thickBot="1" x14ac:dyDescent="0.25">
      <c r="A80" s="181" t="s">
        <v>1</v>
      </c>
      <c r="B80" s="182"/>
      <c r="C80" s="183"/>
      <c r="D80" s="61"/>
      <c r="E80" s="86"/>
      <c r="F80" s="12">
        <f>SUM(F76:F79)</f>
        <v>1836</v>
      </c>
    </row>
    <row r="81" spans="2:6" x14ac:dyDescent="0.2">
      <c r="B81" s="87"/>
      <c r="C81" s="203"/>
      <c r="D81" s="203"/>
      <c r="E81" s="203"/>
      <c r="F81" s="203"/>
    </row>
  </sheetData>
  <sheetProtection algorithmName="SHA-512" hashValue="6UZcUAStpnHO8T5BxAP0qchI9sIiyaLoiU69KhxBZwoWyLnxqX1zi36jiMHCjVVv6zFzJkUwYj6IE/SQL276Pg==" saltValue="71Ab8PuN0QH21i0Umv5zgw==" spinCount="100000" sheet="1" objects="1" scenarios="1"/>
  <mergeCells count="37">
    <mergeCell ref="D78:F78"/>
    <mergeCell ref="A80:C80"/>
    <mergeCell ref="C81:F81"/>
    <mergeCell ref="D77:F77"/>
    <mergeCell ref="A74:F74"/>
    <mergeCell ref="A60:F60"/>
    <mergeCell ref="A63:C63"/>
    <mergeCell ref="A65:F65"/>
    <mergeCell ref="A72:C72"/>
    <mergeCell ref="A40:C40"/>
    <mergeCell ref="A41:F41"/>
    <mergeCell ref="A42:F42"/>
    <mergeCell ref="A53:C53"/>
    <mergeCell ref="A54:F54"/>
    <mergeCell ref="A73:D73"/>
    <mergeCell ref="A33:F33"/>
    <mergeCell ref="A7:D7"/>
    <mergeCell ref="A10:D10"/>
    <mergeCell ref="A11:D11"/>
    <mergeCell ref="A12:D12"/>
    <mergeCell ref="A13:D13"/>
    <mergeCell ref="E13:F13"/>
    <mergeCell ref="A14:F14"/>
    <mergeCell ref="A16:F16"/>
    <mergeCell ref="A23:C23"/>
    <mergeCell ref="A24:F24"/>
    <mergeCell ref="A32:C32"/>
    <mergeCell ref="A8:D8"/>
    <mergeCell ref="A9:D9"/>
    <mergeCell ref="A59:C59"/>
    <mergeCell ref="H3:K3"/>
    <mergeCell ref="A6:D6"/>
    <mergeCell ref="A1:F1"/>
    <mergeCell ref="A2:F2"/>
    <mergeCell ref="A3:D3"/>
    <mergeCell ref="A4:D4"/>
    <mergeCell ref="A5:D5"/>
  </mergeCells>
  <dataValidations count="1">
    <dataValidation type="list" allowBlank="1" showInputMessage="1" showErrorMessage="1" sqref="E12" xr:uid="{08CF0A7E-FDED-4A9D-9A33-60B47BC80078}">
      <formula1>"ja, nein"</formula1>
    </dataValidation>
  </dataValidations>
  <pageMargins left="0.78740157480314965" right="0.39370078740157483" top="0.98425196850393704" bottom="0.59055118110236227" header="0.59055118110236227" footer="0.59055118110236227"/>
  <pageSetup paperSize="9" scale="65" orientation="portrait" r:id="rId1"/>
  <headerFooter>
    <oddHeader>&amp;L&amp;"Arial,Fett"&amp;12&amp;K000000Standardraumprogramm, Stand 01.04.2025</oddHeader>
    <oddFooter>Seite &amp;P von &amp;N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Standardraumprogramm</vt:lpstr>
      <vt:lpstr>Standardraumprogramm!Druckbereich</vt:lpstr>
      <vt:lpstr>Standardraumprogramm!Drucktitel</vt:lpstr>
    </vt:vector>
  </TitlesOfParts>
  <Company>Stadt Dortmund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v516327</dc:creator>
  <cp:lastModifiedBy>Salome Jungeilges</cp:lastModifiedBy>
  <cp:lastPrinted>2025-04-08T11:18:37Z</cp:lastPrinted>
  <dcterms:created xsi:type="dcterms:W3CDTF">2009-03-10T07:27:23Z</dcterms:created>
  <dcterms:modified xsi:type="dcterms:W3CDTF">2025-05-19T11:17:06Z</dcterms:modified>
</cp:coreProperties>
</file>